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75" windowWidth="20055" windowHeight="7935" activeTab="3"/>
  </bookViews>
  <sheets>
    <sheet name="ReadMe" sheetId="19" r:id="rId1"/>
    <sheet name="1403" sheetId="4" r:id="rId2"/>
    <sheet name="A" sheetId="1" r:id="rId3"/>
    <sheet name="B" sheetId="5" r:id="rId4"/>
    <sheet name="Tasviye" sheetId="18" r:id="rId5"/>
  </sheets>
  <definedNames>
    <definedName name="AAA">#REF!</definedName>
    <definedName name="BBB">#REF!</definedName>
    <definedName name="Bime">A!$T$1:$T$2</definedName>
    <definedName name="_xlnm.Print_Area" localSheetId="1">'1403'!$A$1:$E$19</definedName>
    <definedName name="_xlnm.Print_Area" localSheetId="2">A!$A$1:$F$7</definedName>
    <definedName name="_xlnm.Print_Area" localSheetId="3">B!$A$1:$O$19</definedName>
    <definedName name="_xlnm.Print_Area" localSheetId="0">ReadMe!$A$1:$Q$9</definedName>
    <definedName name="_xlnm.Print_Area" localSheetId="4">Tasviye!$A$1:$D$16</definedName>
    <definedName name="_xlnm.Print_Titles" localSheetId="3">B!$A:$A,B!$1:$1</definedName>
    <definedName name="Tahol">A!$S$1:$S$2</definedName>
    <definedName name="س">#REF!</definedName>
  </definedNames>
  <calcPr calcId="125725"/>
</workbook>
</file>

<file path=xl/calcChain.xml><?xml version="1.0" encoding="utf-8"?>
<calcChain xmlns="http://schemas.openxmlformats.org/spreadsheetml/2006/main">
  <c r="B9" i="4"/>
  <c r="G19" i="5" l="1"/>
  <c r="E19"/>
  <c r="D19"/>
  <c r="E30" i="4"/>
  <c r="E32" s="1"/>
  <c r="E26"/>
  <c r="E28" s="1"/>
  <c r="B26"/>
  <c r="B28" s="1"/>
  <c r="E22"/>
  <c r="E24" s="1"/>
  <c r="B22"/>
  <c r="B24" s="1"/>
  <c r="B30" l="1"/>
  <c r="B32" s="1"/>
  <c r="E23"/>
  <c r="E27"/>
  <c r="E31"/>
  <c r="B23"/>
  <c r="B27"/>
  <c r="B31"/>
  <c r="B30" i="5" l="1"/>
  <c r="J15"/>
  <c r="D3" l="1"/>
  <c r="D4"/>
  <c r="D5"/>
  <c r="D6"/>
  <c r="D7"/>
  <c r="D8"/>
  <c r="D9"/>
  <c r="D10"/>
  <c r="D11"/>
  <c r="D12"/>
  <c r="D13"/>
  <c r="I3"/>
  <c r="I4"/>
  <c r="I5"/>
  <c r="I6"/>
  <c r="I7"/>
  <c r="I8"/>
  <c r="I9"/>
  <c r="I10"/>
  <c r="I11"/>
  <c r="I12"/>
  <c r="I13"/>
  <c r="I2"/>
  <c r="B15"/>
  <c r="C15"/>
  <c r="I18" l="1"/>
  <c r="B4" i="18" s="1"/>
  <c r="I15" i="5"/>
  <c r="C13" i="18"/>
  <c r="B15"/>
  <c r="B14"/>
  <c r="B13"/>
  <c r="B43" i="4"/>
  <c r="B44" s="1"/>
  <c r="E43"/>
  <c r="E45" s="1"/>
  <c r="E39"/>
  <c r="E40" s="1"/>
  <c r="B39"/>
  <c r="B41" s="1"/>
  <c r="E35"/>
  <c r="E36" s="1"/>
  <c r="B35"/>
  <c r="B2" i="18" l="1"/>
  <c r="B6"/>
  <c r="B3"/>
  <c r="E44" i="4"/>
  <c r="B40"/>
  <c r="E37"/>
  <c r="B45"/>
  <c r="E41"/>
  <c r="K15" i="5"/>
  <c r="D3" i="18" s="1"/>
  <c r="L15" i="5"/>
  <c r="D4" i="18" s="1"/>
  <c r="N13" i="5"/>
  <c r="N12"/>
  <c r="N11"/>
  <c r="N10"/>
  <c r="N9"/>
  <c r="N8"/>
  <c r="N7"/>
  <c r="N6"/>
  <c r="N5"/>
  <c r="N4"/>
  <c r="N3"/>
  <c r="N2"/>
  <c r="D2" i="18" l="1"/>
  <c r="B10" i="4"/>
  <c r="E12" l="1"/>
  <c r="E13" s="1"/>
  <c r="B11"/>
  <c r="B16" s="1"/>
  <c r="E11"/>
  <c r="B12"/>
  <c r="B13" s="1"/>
  <c r="B37"/>
  <c r="B36"/>
  <c r="D2" i="5"/>
  <c r="D15" s="1"/>
  <c r="D9" i="18" l="1"/>
  <c r="B17" i="4"/>
  <c r="B18" l="1"/>
  <c r="B7" i="1" s="1"/>
  <c r="E3" i="5" l="1"/>
  <c r="E7"/>
  <c r="E11"/>
  <c r="E4"/>
  <c r="E8"/>
  <c r="E12"/>
  <c r="E2"/>
  <c r="G2" s="1"/>
  <c r="E5"/>
  <c r="E9"/>
  <c r="E13"/>
  <c r="E6"/>
  <c r="E10"/>
  <c r="O3" l="1"/>
  <c r="G3"/>
  <c r="O6"/>
  <c r="G6"/>
  <c r="O9"/>
  <c r="G9"/>
  <c r="O8"/>
  <c r="G8"/>
  <c r="O11"/>
  <c r="G11"/>
  <c r="O10"/>
  <c r="G10"/>
  <c r="O13"/>
  <c r="G13"/>
  <c r="O5"/>
  <c r="G5"/>
  <c r="O12"/>
  <c r="G12"/>
  <c r="O4"/>
  <c r="G4"/>
  <c r="O7"/>
  <c r="G7"/>
  <c r="O2"/>
  <c r="O15" s="1"/>
  <c r="E15"/>
  <c r="B5" i="18" l="1"/>
  <c r="B9" s="1"/>
  <c r="B11" s="1"/>
</calcChain>
</file>

<file path=xl/comments1.xml><?xml version="1.0" encoding="utf-8"?>
<comments xmlns="http://schemas.openxmlformats.org/spreadsheetml/2006/main">
  <authors>
    <author>Saeed</author>
  </authors>
  <commentList>
    <comment ref="E9" authorId="0">
      <text>
        <r>
          <rPr>
            <b/>
            <sz val="9"/>
            <color indexed="81"/>
            <rFont val="Tahoma"/>
            <family val="2"/>
          </rPr>
          <t>سال = 365 روز
52 جمعه
24 روز تعطیلی مناسبت ها (بطور متوسط )
289 روز کاری * 7.3 ساعت / 12 ماه = 176 ساعت در ماه</t>
        </r>
      </text>
    </comment>
  </commentList>
</comments>
</file>

<file path=xl/comments2.xml><?xml version="1.0" encoding="utf-8"?>
<comments xmlns="http://schemas.openxmlformats.org/spreadsheetml/2006/main">
  <authors>
    <author>Saeed</author>
  </authors>
  <commentList>
    <comment ref="F1" authorId="0">
      <text>
        <r>
          <rPr>
            <b/>
            <sz val="9"/>
            <color indexed="81"/>
            <rFont val="Tahoma"/>
            <family val="2"/>
          </rPr>
          <t>مثال:
تاکسی تلفنی
خرید روپوش/ لباس کار
وام</t>
        </r>
      </text>
    </comment>
    <comment ref="L1" authorId="0">
      <text>
        <r>
          <rPr>
            <b/>
            <sz val="9"/>
            <color indexed="81"/>
            <rFont val="Tahoma"/>
            <family val="2"/>
          </rPr>
          <t xml:space="preserve">
</t>
        </r>
        <r>
          <rPr>
            <b/>
            <sz val="10"/>
            <color indexed="81"/>
            <rFont val="Tahoma"/>
            <family val="2"/>
          </rPr>
          <t>- هر گونه پرداخت جانبی به عنوان وام</t>
        </r>
        <r>
          <rPr>
            <b/>
            <sz val="9"/>
            <color indexed="81"/>
            <rFont val="Tahoma"/>
            <family val="2"/>
          </rPr>
          <t xml:space="preserve">
</t>
        </r>
        <r>
          <rPr>
            <b/>
            <sz val="10"/>
            <color indexed="81"/>
            <rFont val="Tahoma"/>
            <family val="2"/>
          </rPr>
          <t>- هرگونه طلب یا بستانکاری از قبل</t>
        </r>
        <r>
          <rPr>
            <b/>
            <sz val="9"/>
            <color indexed="81"/>
            <rFont val="Tahoma"/>
            <family val="2"/>
          </rPr>
          <t xml:space="preserve">
</t>
        </r>
        <r>
          <rPr>
            <b/>
            <sz val="10"/>
            <color indexed="81"/>
            <rFont val="Tahoma"/>
            <family val="2"/>
          </rPr>
          <t>- اگر آن قسمت از حق بیمه که سهم پ</t>
        </r>
        <r>
          <rPr>
            <b/>
            <sz val="11"/>
            <color indexed="81"/>
            <rFont val="Tahoma"/>
            <family val="2"/>
          </rPr>
          <t>رستار ( 7 سهم از 30سهم ) و ما به تفاوت سهم  پزشک تا بیمه کامل است، از حقوق پرستار کسر میگردد یا مستقیما توسط خود وی پرداخت میگردد، در این قسمت و بصورت " عدد منفی " وارد میگردد.</t>
        </r>
      </text>
    </comment>
  </commentList>
</comments>
</file>

<file path=xl/comments3.xml><?xml version="1.0" encoding="utf-8"?>
<comments xmlns="http://schemas.openxmlformats.org/spreadsheetml/2006/main">
  <authors>
    <author>Saeed</author>
  </authors>
  <commentList>
    <comment ref="D3" authorId="0">
      <text>
        <r>
          <rPr>
            <b/>
            <sz val="9"/>
            <color indexed="81"/>
            <rFont val="Tahoma"/>
            <family val="2"/>
          </rPr>
          <t xml:space="preserve">
IF(B!J15&lt;B!B15; 0)
یعنی در محاسبه روزهای پرداخت حق بیمه ساعات کار به روز تبدیل شده است پس اضافه پرداختی از جانب پزشک انجام نشده است
اما
IF(B!J15&gt;=B!B15; ((B!K15*23/30)*(1-B!$I$18)))
یعنی اضافه پرداخت از جانب پزشک انجام شده است</t>
        </r>
      </text>
    </comment>
    <comment ref="B11" authorId="0">
      <text>
        <r>
          <rPr>
            <b/>
            <sz val="9"/>
            <color indexed="81"/>
            <rFont val="Tahoma"/>
            <family val="2"/>
          </rPr>
          <t xml:space="preserve">
عدد مثبت به معنی بستانکاری پرستار است.
 عدد منفی به معنی بستانکاری پزشک است.</t>
        </r>
      </text>
    </comment>
  </commentList>
</comments>
</file>

<file path=xl/sharedStrings.xml><?xml version="1.0" encoding="utf-8"?>
<sst xmlns="http://schemas.openxmlformats.org/spreadsheetml/2006/main" count="152" uniqueCount="117">
  <si>
    <t>نام:</t>
  </si>
  <si>
    <t>نام خانوادگی:</t>
  </si>
  <si>
    <t>نام پدر:</t>
  </si>
  <si>
    <t>شماره شناسنامه:</t>
  </si>
  <si>
    <t>کد ملی:</t>
  </si>
  <si>
    <t>تاریخ تولد:</t>
  </si>
  <si>
    <t>محل تولد:</t>
  </si>
  <si>
    <t>تعداد فرزندان:</t>
  </si>
  <si>
    <t>شماره بیمه:</t>
  </si>
  <si>
    <t>سابقه کار:</t>
  </si>
  <si>
    <t>مشخصات   پرستار</t>
  </si>
  <si>
    <t>سابقه کار</t>
  </si>
  <si>
    <t>پایه سنوات روزانه</t>
  </si>
  <si>
    <t>پایه سنوات
روزانه</t>
  </si>
  <si>
    <t>حق مسکن</t>
  </si>
  <si>
    <t>دستمزد ساعتی:</t>
  </si>
  <si>
    <t>حقوق مبنا = حداقل دستمزد روزانه</t>
  </si>
  <si>
    <t>فروردین</t>
  </si>
  <si>
    <t>اردیبهشت</t>
  </si>
  <si>
    <t>خرداد</t>
  </si>
  <si>
    <t>تیر</t>
  </si>
  <si>
    <t>مرداد</t>
  </si>
  <si>
    <t>شهریور</t>
  </si>
  <si>
    <t>مهر</t>
  </si>
  <si>
    <t>آبان</t>
  </si>
  <si>
    <t>آذر</t>
  </si>
  <si>
    <t>دی</t>
  </si>
  <si>
    <t>بهمن</t>
  </si>
  <si>
    <t>اسفند</t>
  </si>
  <si>
    <t>ماه</t>
  </si>
  <si>
    <t>تعداد روز</t>
  </si>
  <si>
    <t>مجموع
ساعت کاری</t>
  </si>
  <si>
    <t>سهم پزشک</t>
  </si>
  <si>
    <t>سهم پرستار</t>
  </si>
  <si>
    <t>حق بیمه
پرداخت شده
توسط پزشک</t>
  </si>
  <si>
    <t>توضیحات</t>
  </si>
  <si>
    <r>
      <t xml:space="preserve">حق بیمه </t>
    </r>
    <r>
      <rPr>
        <b/>
        <sz val="12"/>
        <color theme="1"/>
        <rFont val="B Nazanin"/>
        <charset val="178"/>
      </rPr>
      <t>30</t>
    </r>
    <r>
      <rPr>
        <sz val="12"/>
        <color theme="1"/>
        <rFont val="B Nazanin"/>
        <charset val="178"/>
      </rPr>
      <t xml:space="preserve"> روزه</t>
    </r>
  </si>
  <si>
    <r>
      <t xml:space="preserve">حق بیمه </t>
    </r>
    <r>
      <rPr>
        <b/>
        <sz val="12"/>
        <color theme="1"/>
        <rFont val="B Nazanin"/>
        <charset val="178"/>
      </rPr>
      <t>1</t>
    </r>
    <r>
      <rPr>
        <sz val="12"/>
        <color theme="1"/>
        <rFont val="B Nazanin"/>
        <charset val="178"/>
      </rPr>
      <t xml:space="preserve"> فرزند </t>
    </r>
    <r>
      <rPr>
        <b/>
        <sz val="12"/>
        <color theme="1"/>
        <rFont val="B Nazanin"/>
        <charset val="178"/>
      </rPr>
      <t>30</t>
    </r>
    <r>
      <rPr>
        <sz val="12"/>
        <color theme="1"/>
        <rFont val="B Nazanin"/>
        <charset val="178"/>
      </rPr>
      <t xml:space="preserve"> روزه</t>
    </r>
  </si>
  <si>
    <r>
      <t xml:space="preserve">حق بیمه </t>
    </r>
    <r>
      <rPr>
        <b/>
        <sz val="12"/>
        <color theme="1"/>
        <rFont val="B Nazanin"/>
        <charset val="178"/>
      </rPr>
      <t>2</t>
    </r>
    <r>
      <rPr>
        <sz val="12"/>
        <color theme="1"/>
        <rFont val="B Nazanin"/>
        <charset val="178"/>
      </rPr>
      <t xml:space="preserve"> فرزند </t>
    </r>
    <r>
      <rPr>
        <b/>
        <sz val="12"/>
        <color theme="1"/>
        <rFont val="B Nazanin"/>
        <charset val="178"/>
      </rPr>
      <t>30</t>
    </r>
    <r>
      <rPr>
        <sz val="12"/>
        <color theme="1"/>
        <rFont val="B Nazanin"/>
        <charset val="178"/>
      </rPr>
      <t xml:space="preserve"> روزه</t>
    </r>
  </si>
  <si>
    <r>
      <t xml:space="preserve">حق بیمه </t>
    </r>
    <r>
      <rPr>
        <b/>
        <sz val="12"/>
        <color theme="1"/>
        <rFont val="B Nazanin"/>
        <charset val="178"/>
      </rPr>
      <t>1</t>
    </r>
    <r>
      <rPr>
        <sz val="12"/>
        <color theme="1"/>
        <rFont val="B Nazanin"/>
        <charset val="178"/>
      </rPr>
      <t xml:space="preserve"> فرزند </t>
    </r>
    <r>
      <rPr>
        <b/>
        <sz val="12"/>
        <color theme="1"/>
        <rFont val="B Nazanin"/>
        <charset val="178"/>
      </rPr>
      <t>31</t>
    </r>
    <r>
      <rPr>
        <sz val="12"/>
        <color theme="1"/>
        <rFont val="B Nazanin"/>
        <charset val="178"/>
      </rPr>
      <t xml:space="preserve"> روزه</t>
    </r>
  </si>
  <si>
    <r>
      <t xml:space="preserve">حق بیمه </t>
    </r>
    <r>
      <rPr>
        <b/>
        <sz val="12"/>
        <color theme="1"/>
        <rFont val="B Nazanin"/>
        <charset val="178"/>
      </rPr>
      <t>2</t>
    </r>
    <r>
      <rPr>
        <sz val="12"/>
        <color theme="1"/>
        <rFont val="B Nazanin"/>
        <charset val="178"/>
      </rPr>
      <t xml:space="preserve"> فرزند </t>
    </r>
    <r>
      <rPr>
        <b/>
        <sz val="12"/>
        <color theme="1"/>
        <rFont val="B Nazanin"/>
        <charset val="178"/>
      </rPr>
      <t>31</t>
    </r>
    <r>
      <rPr>
        <sz val="12"/>
        <color theme="1"/>
        <rFont val="B Nazanin"/>
        <charset val="178"/>
      </rPr>
      <t xml:space="preserve"> روزه</t>
    </r>
  </si>
  <si>
    <r>
      <t xml:space="preserve">حق بیمه </t>
    </r>
    <r>
      <rPr>
        <b/>
        <sz val="12"/>
        <color theme="1"/>
        <rFont val="B Nazanin"/>
        <charset val="178"/>
      </rPr>
      <t>31</t>
    </r>
    <r>
      <rPr>
        <sz val="12"/>
        <color theme="1"/>
        <rFont val="B Nazanin"/>
        <charset val="178"/>
      </rPr>
      <t xml:space="preserve"> روزه</t>
    </r>
  </si>
  <si>
    <t>کد کارگاه:</t>
  </si>
  <si>
    <t>حقوق بر اساس حداقل حقوق روزانه</t>
  </si>
  <si>
    <t>ما به تفاوت با حقوق پرداخت شده</t>
  </si>
  <si>
    <t>بدهی پزشک بابت پرداخت کمتر از حداقل حقوق روزانه</t>
  </si>
  <si>
    <t>بستانکاری پزشک</t>
  </si>
  <si>
    <t>عیدی:</t>
  </si>
  <si>
    <t>پاداش:</t>
  </si>
  <si>
    <t>سنوات:</t>
  </si>
  <si>
    <t>سهم پرستار از حق بیمه:</t>
  </si>
  <si>
    <t>میانگین</t>
  </si>
  <si>
    <t>حقوق
بر اساس
ساعت کاری</t>
  </si>
  <si>
    <t>حقوق
پرداخت شده</t>
  </si>
  <si>
    <t>پرداخت جانبی</t>
  </si>
  <si>
    <t>بستانکاری
پزشک</t>
  </si>
  <si>
    <t>جمع</t>
  </si>
  <si>
    <t>بازخرید مرخصی:</t>
  </si>
  <si>
    <t>تفاوت با حداقل حقوق روزانه:</t>
  </si>
  <si>
    <t>بستانکاری پزشک:</t>
  </si>
  <si>
    <t>جمع:</t>
  </si>
  <si>
    <t>تراز نهایی:</t>
  </si>
  <si>
    <t>سایر موارد:</t>
  </si>
  <si>
    <r>
      <t xml:space="preserve">حق بیمه </t>
    </r>
    <r>
      <rPr>
        <b/>
        <sz val="12"/>
        <color theme="1"/>
        <rFont val="B Nazanin"/>
        <charset val="178"/>
      </rPr>
      <t>15</t>
    </r>
    <r>
      <rPr>
        <sz val="12"/>
        <color theme="1"/>
        <rFont val="B Nazanin"/>
        <charset val="178"/>
      </rPr>
      <t xml:space="preserve"> روزه</t>
    </r>
  </si>
  <si>
    <r>
      <t xml:space="preserve">حق بیمه </t>
    </r>
    <r>
      <rPr>
        <b/>
        <sz val="12"/>
        <color theme="1"/>
        <rFont val="B Nazanin"/>
        <charset val="178"/>
      </rPr>
      <t>1</t>
    </r>
    <r>
      <rPr>
        <sz val="12"/>
        <color theme="1"/>
        <rFont val="B Nazanin"/>
        <charset val="178"/>
      </rPr>
      <t xml:space="preserve"> فرزند </t>
    </r>
    <r>
      <rPr>
        <b/>
        <sz val="12"/>
        <color theme="1"/>
        <rFont val="B Nazanin"/>
        <charset val="178"/>
      </rPr>
      <t>15</t>
    </r>
    <r>
      <rPr>
        <sz val="12"/>
        <color theme="1"/>
        <rFont val="B Nazanin"/>
        <charset val="178"/>
      </rPr>
      <t xml:space="preserve"> روزه</t>
    </r>
  </si>
  <si>
    <r>
      <t xml:space="preserve">حق بیمه </t>
    </r>
    <r>
      <rPr>
        <b/>
        <sz val="12"/>
        <color theme="1"/>
        <rFont val="B Nazanin"/>
        <charset val="178"/>
      </rPr>
      <t>2</t>
    </r>
    <r>
      <rPr>
        <sz val="12"/>
        <color theme="1"/>
        <rFont val="B Nazanin"/>
        <charset val="178"/>
      </rPr>
      <t xml:space="preserve"> فرزند </t>
    </r>
    <r>
      <rPr>
        <b/>
        <sz val="12"/>
        <color theme="1"/>
        <rFont val="B Nazanin"/>
        <charset val="178"/>
      </rPr>
      <t>15</t>
    </r>
    <r>
      <rPr>
        <sz val="12"/>
        <color theme="1"/>
        <rFont val="B Nazanin"/>
        <charset val="178"/>
      </rPr>
      <t xml:space="preserve"> روزه</t>
    </r>
  </si>
  <si>
    <r>
      <t xml:space="preserve">حق بیمه </t>
    </r>
    <r>
      <rPr>
        <b/>
        <sz val="12"/>
        <color theme="1"/>
        <rFont val="B Nazanin"/>
        <charset val="178"/>
      </rPr>
      <t>16</t>
    </r>
    <r>
      <rPr>
        <sz val="12"/>
        <color theme="1"/>
        <rFont val="B Nazanin"/>
        <charset val="178"/>
      </rPr>
      <t xml:space="preserve"> روزه</t>
    </r>
  </si>
  <si>
    <r>
      <t xml:space="preserve">حق بیمه </t>
    </r>
    <r>
      <rPr>
        <b/>
        <sz val="12"/>
        <color theme="1"/>
        <rFont val="B Nazanin"/>
        <charset val="178"/>
      </rPr>
      <t>1</t>
    </r>
    <r>
      <rPr>
        <sz val="12"/>
        <color theme="1"/>
        <rFont val="B Nazanin"/>
        <charset val="178"/>
      </rPr>
      <t xml:space="preserve"> فرزند </t>
    </r>
    <r>
      <rPr>
        <b/>
        <sz val="12"/>
        <color theme="1"/>
        <rFont val="B Nazanin"/>
        <charset val="178"/>
      </rPr>
      <t>16</t>
    </r>
    <r>
      <rPr>
        <sz val="12"/>
        <color theme="1"/>
        <rFont val="B Nazanin"/>
        <charset val="178"/>
      </rPr>
      <t xml:space="preserve"> روزه</t>
    </r>
  </si>
  <si>
    <r>
      <t xml:space="preserve">حق بیمه </t>
    </r>
    <r>
      <rPr>
        <b/>
        <sz val="12"/>
        <color theme="1"/>
        <rFont val="B Nazanin"/>
        <charset val="178"/>
      </rPr>
      <t>2</t>
    </r>
    <r>
      <rPr>
        <sz val="12"/>
        <color theme="1"/>
        <rFont val="B Nazanin"/>
        <charset val="178"/>
      </rPr>
      <t xml:space="preserve"> فرزند </t>
    </r>
    <r>
      <rPr>
        <b/>
        <sz val="12"/>
        <color theme="1"/>
        <rFont val="B Nazanin"/>
        <charset val="178"/>
      </rPr>
      <t>16</t>
    </r>
    <r>
      <rPr>
        <sz val="12"/>
        <color theme="1"/>
        <rFont val="B Nazanin"/>
        <charset val="178"/>
      </rPr>
      <t xml:space="preserve"> روزه</t>
    </r>
  </si>
  <si>
    <t>نوع بیمه:</t>
  </si>
  <si>
    <t>تمام وقت</t>
  </si>
  <si>
    <t>ساعت کاری کامل در ماه:</t>
  </si>
  <si>
    <t>بستانکاری  پرستار</t>
  </si>
  <si>
    <t>اینجانب</t>
  </si>
  <si>
    <t>فرزند</t>
  </si>
  <si>
    <t>به شماره ملی</t>
  </si>
  <si>
    <t>نسبت میانگین
ساعت کاری روزانه
به ساعت کاری کامل روزانه</t>
  </si>
  <si>
    <t>نسبت مجموع
 ساعت کار  به
ساعت کاری کامل ماهانه</t>
  </si>
  <si>
    <t>پاره وقت</t>
  </si>
  <si>
    <t>روش استفاده</t>
  </si>
  <si>
    <t>نکات مهم:</t>
  </si>
  <si>
    <t>صفحه A:</t>
  </si>
  <si>
    <t>صفحه B:</t>
  </si>
  <si>
    <t>معرفی:</t>
  </si>
  <si>
    <t>اضافه پرداخت سهم پزشک از حق بیمه:</t>
  </si>
  <si>
    <t>چاپ:</t>
  </si>
  <si>
    <t>مهمترین قسمتهای هر صفحه، برای چاپ آماده شده اند. کافی است در صفحه فعال، فرمان Print را اجرا بفرمایید.</t>
  </si>
  <si>
    <r>
      <t xml:space="preserve">در این نرم افزار، محتویات خانه های صورتی رنگ، برحسب نیاز، توسط کاربر قابل تغییر هستند.
خانه های سبز رنگ، حاوی فرمول هستند و محتویات آنها به صورت خودکار درج میشود. لذا از تغییر آنها خودداری فرمایید.
خانه هایی که در گوشه چپ بالا، مثلث قرمز رنگ کوچکی دارند، حاوی توضیحاتی هستند که با نگهداشتن مکان نما روی آنها، توضیحات نمایش داده میشود.
کلیه اعداد به </t>
    </r>
    <r>
      <rPr>
        <b/>
        <sz val="12"/>
        <color theme="1"/>
        <rFont val="B Nazanin"/>
        <charset val="178"/>
      </rPr>
      <t>ریال</t>
    </r>
    <r>
      <rPr>
        <sz val="12"/>
        <color theme="1"/>
        <rFont val="B Nazanin"/>
        <charset val="178"/>
      </rPr>
      <t xml:space="preserve"> می باشند.</t>
    </r>
  </si>
  <si>
    <t xml:space="preserve">      به نام حضرت دوست                    که هر چه داریم از اوست</t>
  </si>
  <si>
    <r>
      <rPr>
        <b/>
        <sz val="12"/>
        <color theme="1"/>
        <rFont val="B Nazanin"/>
        <charset val="178"/>
      </rPr>
      <t>دستمزدیار</t>
    </r>
    <r>
      <rPr>
        <sz val="12"/>
        <color theme="1"/>
        <rFont val="B Nazanin"/>
        <charset val="178"/>
      </rPr>
      <t xml:space="preserve"> ، برنامه ای است برای تسهیل محاسبات مربوط به حقوق و دستمزد پرستاران
پیشاپیش، بابت نقطه ضعف ها و نواقص موجود در نرم افزار، از شما پوزش میطلبم و صمیمانه تقاضا میکنم با ارائه ایرادات و پیشنهادات، بنده را در بهبود آن یاری فرمایید.
با احترام فراوان
سعید نوراللهیان
09153100225</t>
    </r>
  </si>
  <si>
    <t>تعداد
روز بیمه پرداخت
شده</t>
  </si>
  <si>
    <t>نسبت
کار انجام شده
به یک سال کار کامل</t>
  </si>
  <si>
    <t>در این صفحه تعداد روزها و ساعات کار هر ماه به تفکیک، در ستون B و C درج میگردد.
در ستون D ، حقوق هر ماه بنا به ساعت کار و دستمزد ساعتی محاسبه شده برای همان پرستار( صفحه A ، خانه B7 ) مشخص میشود.
در ستون J ، تعداد روز بیمه و در ستون K، میزان ریالی حق بیمه ای که برای پرستار پرداخت میشود درج میگردد. این عدد میتواند از حق بیمه ای که بر اساس ساعت کاری محاسبه می شود، بیشتر باشد ولی نمیتواند از آن کمتر باشد.</t>
  </si>
  <si>
    <t>کمک هزینه اقلام مصرفی خانوار</t>
  </si>
  <si>
    <r>
      <t xml:space="preserve">در این صفحه تمام بستانکاری های پرستار، بصورت خودکار در مقابل عنوان مربوطه محاسبه و درج میگردد.
خانه B5: در این خانه ما به تفاوت حقوق محاسبه شده در هر روز بر مبنای ساعت کار با حداقل حقوق روزانه محاسبه میگردد.
             با توجه به اینکه در "قرارداد کار کوتاه مدت" و پرداخت حق السعی به صورت "ساعتی" ، از نظر قانونی و طبق استعلام انجام شده از اداره کار، پرداخت مزد روزانه،
             صرفا بر اساس  ساعت کاری انجام شده در همان روز است، میتوان این خانه را صفر کرد.
            اما اگر کار فرما تعهد کرده است که صرف نظر از ساعت کار انجام شده در هر روز، حداقلی را برای مزد روزانه لحاظ کند ( که به عنوان پیشنهاد، همان حداقل حقوق روزانه اعلام
            شده توسط وزارت کار برای سال جاری ، می تواند باشد) این خانه قابل استفاده در محاسبات خواهد بود.
در صورت وجود بستانکاری دیگر برای پرستار، جمع آن در خانهB7 (صورتی رنگ) و به صورت دستی قابل وارد کردن خواهد شد.
در ستون های بعدی بستانکاری های پزشک، بصورت خودکار محاسبه و درج خواهد شد.
در صورت وجود بستانکاری دیگر برای پزشک، جمع آن در خانهD5 تا D7 (صورتی رنگ) به صورت دستی وارد خواهد شد.
در صورتی که تراز نهایی مثبت باشد، نشانه بستانکاری پرستار  است و رنگ این خانه نیز همرنگ بستانکاری پرستار(آبی) خواهد شد.
در صورتی که تراز نهایی منفی باشد، نشانه بستانکاری پزشک  است و رنگ این خانه نیز همرنگ بستانکاری پزشک (بنفش) خواهد شد.
قسمت طوسی رنگ نیز فرم تسویه حساب پرستار است. نام و مشخصات وی به صورت خودکار به این فرم منتقل میشود. </t>
    </r>
    <r>
      <rPr>
        <b/>
        <sz val="12"/>
        <color theme="1"/>
        <rFont val="B Nazanin"/>
        <charset val="178"/>
      </rPr>
      <t>فقط سال مربوطه را در آخرین سطر بروزرسانی فرمایید.</t>
    </r>
    <r>
      <rPr>
        <sz val="12"/>
        <color theme="1"/>
        <rFont val="B Nazanin"/>
        <charset val="178"/>
      </rPr>
      <t xml:space="preserve">
</t>
    </r>
  </si>
  <si>
    <t>صفحه
Tasviye:</t>
  </si>
  <si>
    <t>گزارش ریز عملکرد مالی خانم / آقای:</t>
  </si>
  <si>
    <t>سال:</t>
  </si>
  <si>
    <t>دستمزدیار    1403</t>
  </si>
  <si>
    <t>صفحه 1403 :</t>
  </si>
  <si>
    <t>حق تاهل</t>
  </si>
  <si>
    <t>دستمزد ساعتی مجرد</t>
  </si>
  <si>
    <t>دستمزد ساعتی متاهل</t>
  </si>
  <si>
    <r>
      <t xml:space="preserve">دستمزد ماهانه </t>
    </r>
    <r>
      <rPr>
        <b/>
        <sz val="12"/>
        <color theme="1"/>
        <rFont val="B Nazanin"/>
        <charset val="178"/>
      </rPr>
      <t>30 روزه مجرد</t>
    </r>
  </si>
  <si>
    <r>
      <t xml:space="preserve">دستمزد ماهانه </t>
    </r>
    <r>
      <rPr>
        <b/>
        <sz val="12"/>
        <color theme="1"/>
        <rFont val="B Nazanin"/>
        <charset val="178"/>
      </rPr>
      <t>30 روزه متاهل</t>
    </r>
  </si>
  <si>
    <r>
      <t xml:space="preserve">دستمزد ماهانه </t>
    </r>
    <r>
      <rPr>
        <b/>
        <sz val="12"/>
        <color theme="1"/>
        <rFont val="B Nazanin"/>
        <charset val="178"/>
      </rPr>
      <t>31 روزه مجرد</t>
    </r>
  </si>
  <si>
    <r>
      <t xml:space="preserve">دستمزد ماهانه </t>
    </r>
    <r>
      <rPr>
        <b/>
        <sz val="12"/>
        <color theme="1"/>
        <rFont val="B Nazanin"/>
        <charset val="178"/>
      </rPr>
      <t>31 روزه متاهل</t>
    </r>
  </si>
  <si>
    <t>تاهل:</t>
  </si>
  <si>
    <t>مجرد</t>
  </si>
  <si>
    <t>متاهل</t>
  </si>
  <si>
    <t>درخانه های صورتی رنگ، مشخصات پرستار را درج نمایید.
تعداد فرزندان، حداکثر تا 2 و از طریق باز کردن مثلث کوچک سمت چپ خانه مورد نظر، قابل انتخاب است.
( تعداد فرزندان، هم برای کارگر مرد و هم برای کارگر زن ، به شرط داشتن 720 روز حق بیمه کاری پرداخت شده، لحاظ میشود. فرزند پسر بالای 18 سال پس از پایان تحصیلات دانشگاهی و فرزند دختر پس از ازدواج، در محاسبات حق اولاد لحاظ نمی شوند. فرزند پسر بالای 18 سال در صورت وجود بیماری یا نقص عضوی که با تایید کمیسیون پزشکی قادر به انجام کار نباشد، مشمول حق اولاد می باشد. مرجع: قانون تامین اجتماعی، فصل نهم، ماده 86)
دستمزد ساعتی پرستار، با توجه به مشخصات درج شده برای وی و جدول حقوق و دستمزد، به صورت خودکار، محاسبه می گردد.
این عدد، مبنای پرداخت حقوق ماهانه پرستار، بر اساس مجموع ساعات کار در ماه، می باشد.</t>
  </si>
  <si>
    <t xml:space="preserve">در این صفحه، اطلاعات پایه در مورد حقوق و دستمزد سال مورد نظر، درج میگردد وهر سال باید بروز رسانی گردد.
این اطلاعات، در پایان هر سال، توسط وزارت رفاه، برای سال بعد، مقرر و اعلام میگردد و با جستجو به کمک واژگان کلیدی " جدول حقوق و دستمزد" سال مورد نظر، به راحتی قابل دسترسی است. برای استفاده از نرم افزار ، ابتدا خانه های صورتی را بروز رسانی شود.
 نسخه به روز رسانی شده نرم افزار، در ابتدای هر سال، در این لینک قابل دسترسی است: https://dnt.mui.ac.ir/clinics  </t>
  </si>
  <si>
    <r>
      <t xml:space="preserve">دستمزد ماهانه </t>
    </r>
    <r>
      <rPr>
        <b/>
        <sz val="12"/>
        <color theme="1"/>
        <rFont val="B Nazanin"/>
        <charset val="178"/>
      </rPr>
      <t>30 روزه</t>
    </r>
    <r>
      <rPr>
        <sz val="12"/>
        <color theme="1"/>
        <rFont val="B Nazanin"/>
        <charset val="178"/>
      </rPr>
      <t xml:space="preserve"> </t>
    </r>
    <r>
      <rPr>
        <b/>
        <sz val="12"/>
        <color theme="1"/>
        <rFont val="B Nazanin"/>
        <charset val="178"/>
      </rPr>
      <t>متاهل فرزند دار</t>
    </r>
  </si>
  <si>
    <r>
      <t xml:space="preserve">دستمزد ماهانه </t>
    </r>
    <r>
      <rPr>
        <b/>
        <sz val="12"/>
        <color theme="1"/>
        <rFont val="B Nazanin"/>
        <charset val="178"/>
      </rPr>
      <t>31 روزه</t>
    </r>
    <r>
      <rPr>
        <sz val="12"/>
        <color theme="1"/>
        <rFont val="B Nazanin"/>
        <charset val="178"/>
      </rPr>
      <t xml:space="preserve"> </t>
    </r>
    <r>
      <rPr>
        <b/>
        <sz val="12"/>
        <color theme="1"/>
        <rFont val="B Nazanin"/>
        <charset val="178"/>
      </rPr>
      <t>متاهل فرزند دار</t>
    </r>
  </si>
  <si>
    <t>دستمزد ساعتی متاهل فرزند دار</t>
  </si>
  <si>
    <t>کمک هزینه فرزند ( حق اولاد )</t>
  </si>
  <si>
    <r>
      <t xml:space="preserve">با آگاهی کامل از قوانین کار و ملاحظات مربوط به آن، موافقت کامل خود را با مندرجات فوق اعلام کرده و
گواهی میکنم کلیه حقوق، مزایا ( حق مسکن و بن کارگری) ، عیدی، پاداش آخر سال، سنوات و باز خرید مرخصی خود را متناسب با ساعات کاری، بطور تمام و کمال دریافت نموده و ضمن اعلام رضایت کامل از شرایط کاری خود، هیچگونه اعتراضی نسبت به مبلغ دریافتی ندارم.
</t>
    </r>
    <r>
      <rPr>
        <b/>
        <sz val="12"/>
        <color theme="1"/>
        <rFont val="B Nazanin"/>
        <charset val="178"/>
      </rPr>
      <t xml:space="preserve"> این گواهی به معنای تسویه کامل مالی اینجانب    از ابتدای شروع به کار تا پایان  سال   1403  می باشد .</t>
    </r>
  </si>
</sst>
</file>

<file path=xl/styles.xml><?xml version="1.0" encoding="utf-8"?>
<styleSheet xmlns="http://schemas.openxmlformats.org/spreadsheetml/2006/main">
  <numFmts count="3">
    <numFmt numFmtId="164" formatCode="[h]:mm:ss;@"/>
    <numFmt numFmtId="165" formatCode="[m]"/>
    <numFmt numFmtId="166" formatCode="0.0"/>
  </numFmts>
  <fonts count="16">
    <font>
      <sz val="11"/>
      <color theme="1"/>
      <name val="Calibri"/>
      <family val="2"/>
      <scheme val="minor"/>
    </font>
    <font>
      <sz val="12"/>
      <color theme="1"/>
      <name val="B Nazanin"/>
      <charset val="178"/>
    </font>
    <font>
      <b/>
      <sz val="12"/>
      <color theme="1"/>
      <name val="B Nazanin"/>
      <charset val="178"/>
    </font>
    <font>
      <b/>
      <sz val="9"/>
      <color indexed="81"/>
      <name val="Tahoma"/>
      <family val="2"/>
    </font>
    <font>
      <b/>
      <sz val="24"/>
      <color theme="1"/>
      <name val="B Nazanin"/>
      <charset val="178"/>
    </font>
    <font>
      <b/>
      <sz val="14"/>
      <color theme="1"/>
      <name val="B Nazanin"/>
      <charset val="178"/>
    </font>
    <font>
      <b/>
      <sz val="9"/>
      <color theme="1"/>
      <name val="B Nazanin"/>
      <charset val="178"/>
    </font>
    <font>
      <b/>
      <sz val="18"/>
      <color theme="1"/>
      <name val="B Nazanin"/>
      <charset val="178"/>
    </font>
    <font>
      <b/>
      <sz val="10"/>
      <color theme="1"/>
      <name val="B Nazanin"/>
      <charset val="178"/>
    </font>
    <font>
      <b/>
      <sz val="12"/>
      <color theme="6" tint="0.59999389629810485"/>
      <name val="B Nazanin"/>
      <charset val="178"/>
    </font>
    <font>
      <sz val="12"/>
      <color theme="0" tint="-4.9989318521683403E-2"/>
      <name val="B Nazanin"/>
      <charset val="178"/>
    </font>
    <font>
      <b/>
      <sz val="18"/>
      <color theme="0"/>
      <name val="B Nazanin"/>
      <charset val="178"/>
    </font>
    <font>
      <b/>
      <sz val="28"/>
      <color rgb="FFFFFF00"/>
      <name val="B Nazanin"/>
      <charset val="178"/>
    </font>
    <font>
      <b/>
      <sz val="11"/>
      <color indexed="81"/>
      <name val="Tahoma"/>
      <family val="2"/>
    </font>
    <font>
      <b/>
      <sz val="10"/>
      <color indexed="81"/>
      <name val="Tahoma"/>
      <family val="2"/>
    </font>
    <font>
      <b/>
      <sz val="16"/>
      <color theme="1"/>
      <name val="B Nazanin"/>
      <charset val="178"/>
    </font>
  </fonts>
  <fills count="20">
    <fill>
      <patternFill patternType="none"/>
    </fill>
    <fill>
      <patternFill patternType="gray125"/>
    </fill>
    <fill>
      <patternFill patternType="solid">
        <fgColor theme="5" tint="0.39997558519241921"/>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6" tint="0.39997558519241921"/>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1"/>
        <bgColor indexed="64"/>
      </patternFill>
    </fill>
    <fill>
      <patternFill patternType="solid">
        <fgColor theme="0"/>
        <bgColor indexed="64"/>
      </patternFill>
    </fill>
    <fill>
      <patternFill patternType="solid">
        <fgColor theme="5" tint="-0.499984740745262"/>
        <bgColor indexed="64"/>
      </patternFill>
    </fill>
    <fill>
      <patternFill patternType="solid">
        <fgColor theme="5" tint="-0.249977111117893"/>
        <bgColor indexed="64"/>
      </patternFill>
    </fill>
    <fill>
      <patternFill patternType="solid">
        <fgColor rgb="FFFFC0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medium">
        <color indexed="64"/>
      </right>
      <top style="medium">
        <color indexed="64"/>
      </top>
      <bottom/>
      <diagonal/>
    </border>
    <border>
      <left/>
      <right/>
      <top/>
      <bottom style="medium">
        <color indexed="64"/>
      </bottom>
      <diagonal/>
    </border>
    <border>
      <left/>
      <right/>
      <top/>
      <bottom style="thick">
        <color indexed="64"/>
      </bottom>
      <diagonal/>
    </border>
    <border>
      <left style="medium">
        <color indexed="64"/>
      </left>
      <right/>
      <top/>
      <bottom/>
      <diagonal/>
    </border>
    <border>
      <left/>
      <right/>
      <top style="medium">
        <color indexed="64"/>
      </top>
      <bottom/>
      <diagonal/>
    </border>
    <border>
      <left style="thick">
        <color indexed="64"/>
      </left>
      <right/>
      <top/>
      <bottom/>
      <diagonal/>
    </border>
    <border>
      <left style="thick">
        <color indexed="64"/>
      </left>
      <right/>
      <top/>
      <bottom style="medium">
        <color indexed="64"/>
      </bottom>
      <diagonal/>
    </border>
    <border>
      <left style="medium">
        <color indexed="64"/>
      </left>
      <right/>
      <top style="medium">
        <color indexed="64"/>
      </top>
      <bottom style="medium">
        <color indexed="64"/>
      </bottom>
      <diagonal/>
    </border>
  </borders>
  <cellStyleXfs count="1">
    <xf numFmtId="0" fontId="0" fillId="0" borderId="0"/>
  </cellStyleXfs>
  <cellXfs count="144">
    <xf numFmtId="0" fontId="0" fillId="0" borderId="0" xfId="0"/>
    <xf numFmtId="0" fontId="2" fillId="13" borderId="1" xfId="0" applyFont="1" applyFill="1" applyBorder="1" applyAlignment="1" applyProtection="1">
      <alignment vertical="center" wrapText="1"/>
    </xf>
    <xf numFmtId="0" fontId="1" fillId="16" borderId="0" xfId="0" applyFont="1" applyFill="1" applyAlignment="1" applyProtection="1">
      <alignment vertical="center" wrapText="1"/>
    </xf>
    <xf numFmtId="0" fontId="1" fillId="0" borderId="0" xfId="0" applyFont="1" applyAlignment="1" applyProtection="1">
      <alignment vertical="center" wrapText="1"/>
    </xf>
    <xf numFmtId="0" fontId="1" fillId="15" borderId="0" xfId="0" applyFont="1" applyFill="1" applyAlignment="1" applyProtection="1">
      <alignment vertical="center" wrapText="1"/>
    </xf>
    <xf numFmtId="0" fontId="2" fillId="0" borderId="0" xfId="0" applyFont="1" applyFill="1" applyAlignment="1" applyProtection="1">
      <alignment horizontal="center" vertical="center"/>
    </xf>
    <xf numFmtId="0" fontId="2" fillId="0" borderId="0" xfId="0" applyFont="1" applyFill="1" applyAlignment="1" applyProtection="1">
      <alignment horizontal="right" vertical="center"/>
    </xf>
    <xf numFmtId="0" fontId="2" fillId="0" borderId="3" xfId="0" applyFont="1" applyFill="1" applyBorder="1" applyAlignment="1" applyProtection="1">
      <alignment horizontal="center" vertical="center"/>
    </xf>
    <xf numFmtId="0" fontId="2" fillId="6" borderId="4" xfId="0" applyFont="1" applyFill="1" applyBorder="1" applyAlignment="1" applyProtection="1">
      <alignment horizontal="center" vertical="center"/>
    </xf>
    <xf numFmtId="0" fontId="2" fillId="6" borderId="4" xfId="0" applyFont="1" applyFill="1" applyBorder="1" applyAlignment="1" applyProtection="1">
      <alignment horizontal="center" vertical="center" wrapText="1"/>
    </xf>
    <xf numFmtId="0" fontId="1" fillId="3" borderId="0" xfId="0" applyFont="1" applyFill="1" applyAlignment="1" applyProtection="1">
      <alignment horizontal="right" vertical="center"/>
    </xf>
    <xf numFmtId="0" fontId="1" fillId="0" borderId="0" xfId="0" applyFont="1" applyAlignment="1" applyProtection="1">
      <alignment horizontal="center" vertical="center"/>
    </xf>
    <xf numFmtId="0" fontId="1" fillId="0" borderId="0" xfId="0" applyFont="1" applyAlignment="1" applyProtection="1">
      <alignment horizontal="right" vertical="center"/>
    </xf>
    <xf numFmtId="0" fontId="1" fillId="0" borderId="3" xfId="0" applyFont="1" applyBorder="1" applyAlignment="1" applyProtection="1">
      <alignment horizontal="center" vertical="center"/>
    </xf>
    <xf numFmtId="0" fontId="1" fillId="4" borderId="5" xfId="0" applyFont="1" applyFill="1" applyBorder="1" applyAlignment="1" applyProtection="1">
      <alignment horizontal="center" vertical="center"/>
    </xf>
    <xf numFmtId="0" fontId="1" fillId="3" borderId="3" xfId="0" applyFont="1" applyFill="1" applyBorder="1" applyAlignment="1" applyProtection="1">
      <alignment horizontal="center" vertical="center"/>
    </xf>
    <xf numFmtId="0" fontId="1" fillId="4" borderId="3" xfId="0" applyFont="1" applyFill="1" applyBorder="1" applyAlignment="1" applyProtection="1">
      <alignment horizontal="center" vertical="center"/>
    </xf>
    <xf numFmtId="0" fontId="1" fillId="4" borderId="0" xfId="0" applyFont="1" applyFill="1" applyAlignment="1" applyProtection="1">
      <alignment horizontal="right" vertical="center"/>
    </xf>
    <xf numFmtId="0" fontId="1" fillId="4" borderId="0" xfId="0" applyFont="1" applyFill="1" applyAlignment="1" applyProtection="1">
      <alignment horizontal="center" vertical="center"/>
    </xf>
    <xf numFmtId="0" fontId="2" fillId="4" borderId="0" xfId="0" applyFont="1" applyFill="1" applyAlignment="1" applyProtection="1">
      <alignment horizontal="right" vertical="center"/>
    </xf>
    <xf numFmtId="0" fontId="2" fillId="4" borderId="0" xfId="0" applyNumberFormat="1" applyFont="1" applyFill="1" applyAlignment="1" applyProtection="1">
      <alignment horizontal="center" vertical="center"/>
    </xf>
    <xf numFmtId="0" fontId="1" fillId="0" borderId="0" xfId="0" applyFont="1" applyAlignment="1" applyProtection="1">
      <alignment horizontal="center" vertical="center" readingOrder="2"/>
    </xf>
    <xf numFmtId="0" fontId="1" fillId="4" borderId="7" xfId="0" applyFont="1" applyFill="1" applyBorder="1" applyAlignment="1" applyProtection="1">
      <alignment horizontal="center" vertical="center"/>
    </xf>
    <xf numFmtId="0" fontId="1" fillId="0" borderId="0" xfId="0" applyFont="1" applyFill="1" applyAlignment="1" applyProtection="1">
      <alignment horizontal="right" vertical="center"/>
    </xf>
    <xf numFmtId="0" fontId="1" fillId="0" borderId="0" xfId="0" applyFont="1" applyFill="1" applyAlignment="1" applyProtection="1">
      <alignment horizontal="center" vertical="center"/>
    </xf>
    <xf numFmtId="0" fontId="1" fillId="4" borderId="6" xfId="0" applyFont="1" applyFill="1" applyBorder="1" applyAlignment="1" applyProtection="1">
      <alignment horizontal="center" vertical="center"/>
    </xf>
    <xf numFmtId="0" fontId="1" fillId="3" borderId="4" xfId="0" applyFont="1" applyFill="1" applyBorder="1" applyAlignment="1" applyProtection="1">
      <alignment horizontal="center" vertical="center"/>
    </xf>
    <xf numFmtId="0" fontId="1" fillId="0" borderId="0" xfId="0" applyFont="1" applyAlignment="1" applyProtection="1">
      <alignment horizontal="right" vertical="center" readingOrder="2"/>
    </xf>
    <xf numFmtId="0" fontId="10" fillId="8" borderId="0" xfId="0" applyFont="1" applyFill="1" applyAlignment="1" applyProtection="1">
      <alignment horizontal="right" vertical="center" readingOrder="2"/>
    </xf>
    <xf numFmtId="0" fontId="2" fillId="3" borderId="0" xfId="0" applyFont="1" applyFill="1" applyAlignment="1" applyProtection="1">
      <alignment horizontal="left" vertical="center" readingOrder="2"/>
    </xf>
    <xf numFmtId="0" fontId="1" fillId="3" borderId="0" xfId="0" applyFont="1" applyFill="1" applyAlignment="1" applyProtection="1">
      <alignment horizontal="left" vertical="center" readingOrder="2"/>
    </xf>
    <xf numFmtId="0" fontId="2" fillId="0" borderId="0" xfId="0" applyFont="1" applyAlignment="1" applyProtection="1">
      <alignment horizontal="left" vertical="center" readingOrder="2"/>
    </xf>
    <xf numFmtId="0" fontId="1" fillId="0" borderId="0" xfId="0" applyFont="1" applyAlignment="1" applyProtection="1">
      <alignment horizontal="left" vertical="center" readingOrder="2"/>
    </xf>
    <xf numFmtId="0" fontId="2" fillId="4" borderId="1" xfId="0" applyFont="1" applyFill="1" applyBorder="1" applyAlignment="1" applyProtection="1">
      <alignment horizontal="left" vertical="center" readingOrder="2"/>
    </xf>
    <xf numFmtId="1" fontId="5" fillId="4" borderId="2" xfId="0" applyNumberFormat="1" applyFont="1" applyFill="1" applyBorder="1" applyAlignment="1" applyProtection="1">
      <alignment horizontal="center" vertical="center" readingOrder="2"/>
    </xf>
    <xf numFmtId="0" fontId="2" fillId="0" borderId="0" xfId="0" applyFont="1" applyFill="1" applyBorder="1" applyAlignment="1" applyProtection="1">
      <alignment horizontal="left" vertical="center" readingOrder="2"/>
    </xf>
    <xf numFmtId="0" fontId="1" fillId="0" borderId="0" xfId="0" applyFont="1" applyFill="1" applyBorder="1" applyAlignment="1" applyProtection="1">
      <alignment horizontal="center" vertical="center" readingOrder="2"/>
    </xf>
    <xf numFmtId="0" fontId="1" fillId="0" borderId="0" xfId="0" applyFont="1" applyFill="1" applyAlignment="1" applyProtection="1">
      <alignment horizontal="right" vertical="center" readingOrder="2"/>
    </xf>
    <xf numFmtId="0" fontId="1" fillId="3" borderId="9" xfId="0" applyFont="1" applyFill="1" applyBorder="1" applyAlignment="1" applyProtection="1">
      <alignment horizontal="center" vertical="center" readingOrder="2"/>
      <protection locked="0"/>
    </xf>
    <xf numFmtId="0" fontId="1" fillId="3" borderId="10" xfId="0" applyFont="1" applyFill="1" applyBorder="1" applyAlignment="1" applyProtection="1">
      <alignment horizontal="center" vertical="center" readingOrder="2"/>
      <protection locked="0"/>
    </xf>
    <xf numFmtId="0" fontId="2" fillId="5" borderId="4" xfId="0" applyFont="1" applyFill="1" applyBorder="1" applyAlignment="1" applyProtection="1">
      <alignment horizontal="center"/>
    </xf>
    <xf numFmtId="0" fontId="5" fillId="5" borderId="1" xfId="0" applyNumberFormat="1" applyFont="1" applyFill="1" applyBorder="1" applyAlignment="1" applyProtection="1">
      <alignment horizontal="center" vertical="center"/>
    </xf>
    <xf numFmtId="2" fontId="5" fillId="5" borderId="2" xfId="0" applyNumberFormat="1" applyFont="1" applyFill="1" applyBorder="1" applyAlignment="1" applyProtection="1">
      <alignment horizontal="center" vertical="center"/>
    </xf>
    <xf numFmtId="2" fontId="5" fillId="5" borderId="1" xfId="0" applyNumberFormat="1" applyFont="1" applyFill="1" applyBorder="1" applyAlignment="1" applyProtection="1">
      <alignment horizontal="center" vertical="center"/>
    </xf>
    <xf numFmtId="0" fontId="2" fillId="5" borderId="0" xfId="0" applyFont="1" applyFill="1" applyProtection="1"/>
    <xf numFmtId="0" fontId="2" fillId="5" borderId="6" xfId="0" applyFont="1" applyFill="1" applyBorder="1" applyAlignment="1" applyProtection="1">
      <alignment horizontal="center" vertical="center"/>
    </xf>
    <xf numFmtId="0" fontId="2" fillId="12" borderId="0" xfId="0" applyFont="1" applyFill="1" applyAlignment="1" applyProtection="1">
      <alignment horizontal="left" vertical="center" readingOrder="2"/>
    </xf>
    <xf numFmtId="0" fontId="2" fillId="9" borderId="0" xfId="0" applyFont="1" applyFill="1" applyAlignment="1" applyProtection="1">
      <alignment horizontal="left" vertical="center" readingOrder="2"/>
    </xf>
    <xf numFmtId="0" fontId="6" fillId="9" borderId="0" xfId="0" applyFont="1" applyFill="1" applyAlignment="1" applyProtection="1">
      <alignment horizontal="left" vertical="center" readingOrder="2"/>
    </xf>
    <xf numFmtId="0" fontId="6" fillId="12" borderId="0" xfId="0" applyFont="1" applyFill="1" applyAlignment="1" applyProtection="1">
      <alignment horizontal="left" vertical="center" readingOrder="2"/>
    </xf>
    <xf numFmtId="0" fontId="2" fillId="0" borderId="14" xfId="0" applyFont="1" applyBorder="1" applyAlignment="1" applyProtection="1">
      <alignment horizontal="left" vertical="center" readingOrder="2"/>
    </xf>
    <xf numFmtId="0" fontId="1" fillId="0" borderId="14" xfId="0" applyFont="1" applyBorder="1" applyAlignment="1" applyProtection="1">
      <alignment horizontal="center" vertical="center" readingOrder="2"/>
    </xf>
    <xf numFmtId="0" fontId="2" fillId="10" borderId="8" xfId="0" applyFont="1" applyFill="1" applyBorder="1" applyAlignment="1" applyProtection="1">
      <alignment horizontal="left" vertical="center" readingOrder="2"/>
    </xf>
    <xf numFmtId="0" fontId="2" fillId="11" borderId="8" xfId="0" applyFont="1" applyFill="1" applyBorder="1" applyAlignment="1" applyProtection="1">
      <alignment horizontal="left" vertical="center" readingOrder="2"/>
    </xf>
    <xf numFmtId="0" fontId="1" fillId="0" borderId="0" xfId="0" applyFont="1" applyBorder="1" applyAlignment="1" applyProtection="1">
      <alignment horizontal="left" vertical="center" readingOrder="2"/>
    </xf>
    <xf numFmtId="0" fontId="1" fillId="0" borderId="15" xfId="0" applyFont="1" applyBorder="1" applyAlignment="1" applyProtection="1">
      <alignment horizontal="center" vertical="center" readingOrder="2"/>
    </xf>
    <xf numFmtId="0" fontId="1" fillId="0" borderId="15" xfId="0" applyFont="1" applyBorder="1" applyAlignment="1" applyProtection="1">
      <alignment horizontal="left" vertical="center" readingOrder="2"/>
    </xf>
    <xf numFmtId="0" fontId="1" fillId="0" borderId="0" xfId="0" applyFont="1" applyBorder="1" applyAlignment="1" applyProtection="1">
      <alignment horizontal="center" vertical="center" readingOrder="2"/>
    </xf>
    <xf numFmtId="0" fontId="1" fillId="0" borderId="0" xfId="0" applyFont="1" applyBorder="1" applyAlignment="1" applyProtection="1">
      <alignment horizontal="right" vertical="center" readingOrder="2"/>
    </xf>
    <xf numFmtId="0" fontId="7" fillId="7" borderId="11" xfId="0" applyFont="1" applyFill="1" applyBorder="1" applyAlignment="1" applyProtection="1">
      <alignment horizontal="left" vertical="center" readingOrder="2"/>
    </xf>
    <xf numFmtId="0" fontId="1" fillId="0" borderId="14" xfId="0" applyFont="1" applyBorder="1" applyAlignment="1" applyProtection="1">
      <alignment horizontal="left" vertical="center" readingOrder="2"/>
    </xf>
    <xf numFmtId="0" fontId="1" fillId="14" borderId="18" xfId="0" applyFont="1" applyFill="1" applyBorder="1" applyAlignment="1" applyProtection="1">
      <alignment horizontal="right" vertical="center" readingOrder="2"/>
    </xf>
    <xf numFmtId="0" fontId="2" fillId="14" borderId="0" xfId="0" applyFont="1" applyFill="1" applyAlignment="1" applyProtection="1">
      <alignment horizontal="right" vertical="center" readingOrder="2"/>
    </xf>
    <xf numFmtId="0" fontId="1" fillId="14" borderId="3" xfId="0" applyFont="1" applyFill="1" applyBorder="1" applyAlignment="1" applyProtection="1">
      <alignment horizontal="right" vertical="center" readingOrder="2"/>
    </xf>
    <xf numFmtId="0" fontId="1" fillId="0" borderId="0" xfId="0" applyFont="1" applyFill="1" applyBorder="1" applyAlignment="1" applyProtection="1">
      <alignment horizontal="right" vertical="center" readingOrder="2"/>
    </xf>
    <xf numFmtId="0" fontId="1" fillId="0" borderId="16" xfId="0" applyFont="1" applyFill="1" applyBorder="1" applyAlignment="1" applyProtection="1">
      <alignment vertical="center" readingOrder="2"/>
    </xf>
    <xf numFmtId="0" fontId="1" fillId="0" borderId="0" xfId="0" applyFont="1" applyFill="1" applyBorder="1" applyAlignment="1" applyProtection="1">
      <alignment vertical="center" readingOrder="2"/>
    </xf>
    <xf numFmtId="0" fontId="2" fillId="0" borderId="0" xfId="0" applyFont="1" applyFill="1" applyAlignment="1" applyProtection="1">
      <protection locked="0"/>
    </xf>
    <xf numFmtId="0" fontId="2" fillId="0" borderId="0" xfId="0" applyFont="1" applyFill="1" applyAlignment="1" applyProtection="1">
      <alignment horizontal="center"/>
      <protection locked="0"/>
    </xf>
    <xf numFmtId="0" fontId="2" fillId="0" borderId="0" xfId="0" applyFont="1" applyProtection="1">
      <protection locked="0"/>
    </xf>
    <xf numFmtId="165" fontId="2" fillId="0" borderId="0" xfId="0" applyNumberFormat="1" applyFont="1" applyAlignment="1" applyProtection="1">
      <alignment horizontal="center"/>
      <protection locked="0"/>
    </xf>
    <xf numFmtId="164" fontId="2" fillId="0" borderId="0" xfId="0" applyNumberFormat="1" applyFont="1" applyAlignment="1" applyProtection="1">
      <alignment horizontal="center"/>
      <protection locked="0"/>
    </xf>
    <xf numFmtId="0" fontId="2" fillId="0" borderId="0" xfId="0" applyFont="1" applyAlignment="1" applyProtection="1">
      <alignment horizontal="center"/>
      <protection locked="0"/>
    </xf>
    <xf numFmtId="0" fontId="2" fillId="0" borderId="0" xfId="0" applyFont="1" applyAlignment="1" applyProtection="1">
      <alignment vertical="center"/>
      <protection locked="0"/>
    </xf>
    <xf numFmtId="0" fontId="2" fillId="0" borderId="8"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3" xfId="0" applyFont="1" applyBorder="1" applyProtection="1">
      <protection locked="0"/>
    </xf>
    <xf numFmtId="0" fontId="2" fillId="5" borderId="0" xfId="0" applyFont="1" applyFill="1" applyProtection="1">
      <protection locked="0"/>
    </xf>
    <xf numFmtId="0" fontId="2" fillId="0" borderId="0" xfId="0" applyFont="1" applyFill="1" applyProtection="1">
      <protection locked="0"/>
    </xf>
    <xf numFmtId="0" fontId="2" fillId="0" borderId="3" xfId="0" applyFont="1" applyBorder="1" applyAlignment="1" applyProtection="1">
      <alignment horizontal="center" vertical="center"/>
      <protection locked="0"/>
    </xf>
    <xf numFmtId="1" fontId="2" fillId="0" borderId="0" xfId="0" applyNumberFormat="1" applyFont="1" applyAlignment="1" applyProtection="1">
      <alignment horizontal="center" vertical="center"/>
      <protection locked="0"/>
    </xf>
    <xf numFmtId="166" fontId="5" fillId="5" borderId="1" xfId="0" applyNumberFormat="1" applyFont="1" applyFill="1" applyBorder="1" applyAlignment="1" applyProtection="1">
      <alignment horizontal="center" vertical="center"/>
    </xf>
    <xf numFmtId="0" fontId="2" fillId="0" borderId="17" xfId="0" applyFont="1" applyBorder="1" applyAlignment="1" applyProtection="1">
      <alignment horizontal="center"/>
      <protection locked="0"/>
    </xf>
    <xf numFmtId="1" fontId="2" fillId="0" borderId="17" xfId="0" applyNumberFormat="1" applyFont="1" applyBorder="1" applyAlignment="1" applyProtection="1">
      <alignment horizontal="center" vertical="center"/>
      <protection locked="0"/>
    </xf>
    <xf numFmtId="0" fontId="2" fillId="19" borderId="1" xfId="0" applyFont="1" applyFill="1" applyBorder="1" applyAlignment="1" applyProtection="1">
      <alignment horizontal="center" vertical="center" wrapText="1"/>
    </xf>
    <xf numFmtId="1" fontId="2" fillId="5" borderId="3" xfId="0" applyNumberFormat="1" applyFont="1" applyFill="1" applyBorder="1" applyAlignment="1" applyProtection="1">
      <alignment horizontal="center" wrapText="1"/>
    </xf>
    <xf numFmtId="1" fontId="2" fillId="0" borderId="14" xfId="0" applyNumberFormat="1" applyFont="1" applyBorder="1" applyAlignment="1" applyProtection="1">
      <alignment horizontal="center" vertical="center"/>
      <protection locked="0"/>
    </xf>
    <xf numFmtId="0" fontId="2" fillId="0" borderId="0" xfId="0" applyFont="1" applyBorder="1" applyProtection="1">
      <protection locked="0"/>
    </xf>
    <xf numFmtId="0" fontId="2" fillId="5" borderId="7" xfId="0" applyFont="1" applyFill="1" applyBorder="1" applyAlignment="1" applyProtection="1">
      <alignment horizontal="center" wrapText="1"/>
    </xf>
    <xf numFmtId="0" fontId="2" fillId="0" borderId="14" xfId="0" applyFont="1" applyBorder="1" applyAlignment="1" applyProtection="1">
      <alignment horizontal="center" vertical="center"/>
      <protection locked="0"/>
    </xf>
    <xf numFmtId="0" fontId="5" fillId="5" borderId="1" xfId="0" applyFont="1" applyFill="1" applyBorder="1" applyAlignment="1" applyProtection="1">
      <alignment horizontal="center" vertical="center"/>
    </xf>
    <xf numFmtId="2" fontId="15" fillId="19" borderId="3" xfId="0" applyNumberFormat="1" applyFont="1" applyFill="1" applyBorder="1" applyAlignment="1" applyProtection="1">
      <alignment horizontal="center" vertical="center"/>
    </xf>
    <xf numFmtId="3" fontId="1" fillId="4" borderId="10" xfId="0" applyNumberFormat="1" applyFont="1" applyFill="1" applyBorder="1" applyAlignment="1" applyProtection="1">
      <alignment horizontal="center" vertical="center" readingOrder="2"/>
    </xf>
    <xf numFmtId="3" fontId="1" fillId="4" borderId="10" xfId="0" applyNumberFormat="1" applyFont="1" applyFill="1" applyBorder="1" applyAlignment="1" applyProtection="1">
      <alignment horizontal="center" vertical="center" readingOrder="2"/>
      <protection locked="0"/>
    </xf>
    <xf numFmtId="3" fontId="1" fillId="3" borderId="10" xfId="0" applyNumberFormat="1" applyFont="1" applyFill="1" applyBorder="1" applyAlignment="1" applyProtection="1">
      <alignment horizontal="center" vertical="center" readingOrder="2"/>
      <protection locked="0"/>
    </xf>
    <xf numFmtId="3" fontId="1" fillId="0" borderId="14" xfId="0" applyNumberFormat="1" applyFont="1" applyBorder="1" applyAlignment="1" applyProtection="1">
      <alignment horizontal="center" vertical="center" readingOrder="2"/>
    </xf>
    <xf numFmtId="3" fontId="2" fillId="10" borderId="2" xfId="0" applyNumberFormat="1" applyFont="1" applyFill="1" applyBorder="1" applyAlignment="1" applyProtection="1">
      <alignment horizontal="center" vertical="center" readingOrder="2"/>
    </xf>
    <xf numFmtId="3" fontId="2" fillId="11" borderId="2" xfId="0" applyNumberFormat="1" applyFont="1" applyFill="1" applyBorder="1" applyAlignment="1" applyProtection="1">
      <alignment horizontal="center" vertical="center" readingOrder="2"/>
    </xf>
    <xf numFmtId="3" fontId="5" fillId="5" borderId="2" xfId="0" applyNumberFormat="1" applyFont="1" applyFill="1" applyBorder="1" applyAlignment="1" applyProtection="1">
      <alignment horizontal="center" vertical="center"/>
    </xf>
    <xf numFmtId="0" fontId="2" fillId="5" borderId="0" xfId="0" applyFont="1" applyFill="1" applyBorder="1" applyAlignment="1" applyProtection="1">
      <alignment vertical="center"/>
    </xf>
    <xf numFmtId="0" fontId="2" fillId="5" borderId="14" xfId="0" applyFont="1" applyFill="1" applyBorder="1" applyAlignment="1" applyProtection="1">
      <alignment vertical="center"/>
    </xf>
    <xf numFmtId="0" fontId="2" fillId="5" borderId="7" xfId="0" applyFont="1" applyFill="1" applyBorder="1" applyAlignment="1" applyProtection="1">
      <alignment horizontal="center"/>
    </xf>
    <xf numFmtId="0" fontId="2" fillId="5" borderId="13" xfId="0" applyFont="1" applyFill="1" applyBorder="1" applyAlignment="1" applyProtection="1">
      <alignment horizontal="center" wrapText="1"/>
    </xf>
    <xf numFmtId="0" fontId="2" fillId="5" borderId="3" xfId="0" applyFont="1" applyFill="1" applyBorder="1" applyAlignment="1" applyProtection="1">
      <alignment horizontal="center" wrapText="1"/>
    </xf>
    <xf numFmtId="0" fontId="2" fillId="5" borderId="5" xfId="0" applyFont="1" applyFill="1" applyBorder="1" applyAlignment="1" applyProtection="1">
      <alignment horizontal="center"/>
    </xf>
    <xf numFmtId="0" fontId="2" fillId="3" borderId="9" xfId="0" applyFont="1" applyFill="1" applyBorder="1" applyAlignment="1" applyProtection="1">
      <alignment horizontal="center" vertical="center"/>
      <protection locked="0"/>
    </xf>
    <xf numFmtId="0" fontId="2" fillId="3" borderId="9" xfId="0" applyNumberFormat="1" applyFont="1" applyFill="1" applyBorder="1" applyAlignment="1" applyProtection="1">
      <alignment horizontal="center" vertical="center"/>
      <protection locked="0"/>
    </xf>
    <xf numFmtId="2" fontId="2" fillId="4" borderId="9" xfId="0" applyNumberFormat="1" applyFont="1" applyFill="1" applyBorder="1" applyAlignment="1" applyProtection="1">
      <alignment horizontal="center" vertical="center"/>
    </xf>
    <xf numFmtId="3" fontId="2" fillId="4" borderId="9" xfId="0" applyNumberFormat="1" applyFont="1" applyFill="1" applyBorder="1" applyAlignment="1" applyProtection="1">
      <alignment horizontal="center" vertical="center"/>
    </xf>
    <xf numFmtId="3" fontId="2" fillId="3" borderId="9" xfId="0" applyNumberFormat="1" applyFont="1" applyFill="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1" fontId="2" fillId="3" borderId="9" xfId="0" applyNumberFormat="1" applyFont="1" applyFill="1" applyBorder="1" applyAlignment="1" applyProtection="1">
      <alignment horizontal="center" vertical="center"/>
      <protection locked="0"/>
    </xf>
    <xf numFmtId="3" fontId="9" fillId="4" borderId="9" xfId="0" applyNumberFormat="1" applyFont="1" applyFill="1" applyBorder="1" applyAlignment="1" applyProtection="1">
      <alignment horizontal="center" vertical="center"/>
    </xf>
    <xf numFmtId="0" fontId="8" fillId="0" borderId="9" xfId="0" applyFont="1" applyBorder="1" applyAlignment="1" applyProtection="1">
      <alignment horizontal="center" vertical="center" wrapText="1"/>
      <protection locked="0"/>
    </xf>
    <xf numFmtId="0" fontId="2" fillId="8" borderId="8" xfId="0" applyFont="1" applyFill="1" applyBorder="1" applyAlignment="1" applyProtection="1">
      <alignment horizontal="center" vertical="center"/>
      <protection locked="0"/>
    </xf>
    <xf numFmtId="0" fontId="2" fillId="8" borderId="8" xfId="0" applyFont="1" applyFill="1" applyBorder="1" applyAlignment="1" applyProtection="1">
      <alignment horizontal="left" vertical="center"/>
      <protection locked="0"/>
    </xf>
    <xf numFmtId="0" fontId="2" fillId="8" borderId="2" xfId="0" applyFont="1" applyFill="1" applyBorder="1" applyAlignment="1" applyProtection="1">
      <alignment horizontal="center" vertical="center"/>
      <protection locked="0"/>
    </xf>
    <xf numFmtId="3" fontId="1" fillId="3" borderId="0" xfId="0" applyNumberFormat="1" applyFont="1" applyFill="1" applyAlignment="1" applyProtection="1">
      <alignment horizontal="center" vertical="center"/>
    </xf>
    <xf numFmtId="3" fontId="1" fillId="0" borderId="0" xfId="0" applyNumberFormat="1" applyFont="1" applyAlignment="1" applyProtection="1">
      <alignment horizontal="center" vertical="center"/>
    </xf>
    <xf numFmtId="3" fontId="1" fillId="4" borderId="0" xfId="0" applyNumberFormat="1" applyFont="1" applyFill="1" applyAlignment="1" applyProtection="1">
      <alignment horizontal="center" vertical="center"/>
    </xf>
    <xf numFmtId="0" fontId="1" fillId="13" borderId="0" xfId="0" applyFont="1" applyFill="1" applyAlignment="1" applyProtection="1">
      <alignment horizontal="right" vertical="center"/>
    </xf>
    <xf numFmtId="3" fontId="1" fillId="13" borderId="0" xfId="0" applyNumberFormat="1" applyFont="1" applyFill="1" applyAlignment="1" applyProtection="1">
      <alignment horizontal="center" vertical="center"/>
    </xf>
    <xf numFmtId="0" fontId="12" fillId="18" borderId="14" xfId="0" applyFont="1" applyFill="1" applyBorder="1" applyAlignment="1" applyProtection="1">
      <alignment horizontal="center" vertical="center" wrapText="1"/>
    </xf>
    <xf numFmtId="0" fontId="12" fillId="18" borderId="4" xfId="0" applyFont="1" applyFill="1" applyBorder="1" applyAlignment="1" applyProtection="1">
      <alignment horizontal="center" vertical="center" wrapText="1"/>
    </xf>
    <xf numFmtId="0" fontId="11" fillId="17" borderId="14" xfId="0" applyFont="1" applyFill="1" applyBorder="1" applyAlignment="1" applyProtection="1">
      <alignment horizontal="center" vertical="center" wrapText="1"/>
    </xf>
    <xf numFmtId="0" fontId="11" fillId="17" borderId="4" xfId="0" applyFont="1" applyFill="1" applyBorder="1" applyAlignment="1" applyProtection="1">
      <alignment horizontal="center" vertical="center" wrapText="1"/>
    </xf>
    <xf numFmtId="0" fontId="1" fillId="3" borderId="1" xfId="0" applyFont="1" applyFill="1" applyBorder="1" applyAlignment="1" applyProtection="1">
      <alignment horizontal="right" vertical="center" wrapText="1"/>
    </xf>
    <xf numFmtId="0" fontId="2" fillId="2" borderId="13" xfId="0" applyFont="1" applyFill="1" applyBorder="1" applyAlignment="1" applyProtection="1">
      <alignment horizontal="right" vertical="top" wrapText="1"/>
    </xf>
    <xf numFmtId="0" fontId="2" fillId="2" borderId="7" xfId="0" applyFont="1" applyFill="1" applyBorder="1" applyAlignment="1" applyProtection="1">
      <alignment horizontal="right" vertical="top" wrapText="1"/>
    </xf>
    <xf numFmtId="0" fontId="2" fillId="2" borderId="6" xfId="0" applyFont="1" applyFill="1" applyBorder="1" applyAlignment="1" applyProtection="1">
      <alignment horizontal="right" vertical="top" wrapText="1"/>
    </xf>
    <xf numFmtId="0" fontId="2" fillId="2" borderId="1" xfId="0" applyFont="1" applyFill="1" applyBorder="1" applyAlignment="1" applyProtection="1">
      <alignment horizontal="right" vertical="center" wrapText="1"/>
    </xf>
    <xf numFmtId="0" fontId="4" fillId="2" borderId="0" xfId="0" applyFont="1" applyFill="1" applyAlignment="1" applyProtection="1">
      <alignment horizontal="center" vertical="center"/>
    </xf>
    <xf numFmtId="0" fontId="2" fillId="2" borderId="0" xfId="0" applyFont="1" applyFill="1" applyAlignment="1" applyProtection="1">
      <alignment horizontal="center" vertical="center" readingOrder="2"/>
    </xf>
    <xf numFmtId="0" fontId="2" fillId="8" borderId="20" xfId="0" applyFont="1" applyFill="1" applyBorder="1" applyAlignment="1" applyProtection="1">
      <alignment horizontal="center" vertical="center"/>
      <protection locked="0"/>
    </xf>
    <xf numFmtId="0" fontId="2" fillId="8" borderId="8" xfId="0" applyFont="1" applyFill="1" applyBorder="1" applyAlignment="1" applyProtection="1">
      <alignment horizontal="center" vertical="center"/>
      <protection locked="0"/>
    </xf>
    <xf numFmtId="0" fontId="2" fillId="10" borderId="20" xfId="0" applyFont="1" applyFill="1" applyBorder="1" applyAlignment="1" applyProtection="1">
      <alignment horizontal="center" vertical="center" readingOrder="2"/>
    </xf>
    <xf numFmtId="0" fontId="2" fillId="10" borderId="2" xfId="0" applyFont="1" applyFill="1" applyBorder="1" applyAlignment="1" applyProtection="1">
      <alignment horizontal="center" vertical="center" readingOrder="2"/>
    </xf>
    <xf numFmtId="0" fontId="2" fillId="11" borderId="20" xfId="0" applyFont="1" applyFill="1" applyBorder="1" applyAlignment="1" applyProtection="1">
      <alignment horizontal="center" vertical="center" readingOrder="2"/>
    </xf>
    <xf numFmtId="0" fontId="2" fillId="11" borderId="2" xfId="0" applyFont="1" applyFill="1" applyBorder="1" applyAlignment="1" applyProtection="1">
      <alignment horizontal="center" vertical="center" readingOrder="2"/>
    </xf>
    <xf numFmtId="3" fontId="7" fillId="0" borderId="11" xfId="0" applyNumberFormat="1" applyFont="1" applyFill="1" applyBorder="1" applyAlignment="1" applyProtection="1">
      <alignment horizontal="center" vertical="center" readingOrder="2"/>
    </xf>
    <xf numFmtId="3" fontId="7" fillId="0" borderId="12" xfId="0" applyNumberFormat="1" applyFont="1" applyFill="1" applyBorder="1" applyAlignment="1" applyProtection="1">
      <alignment horizontal="center" vertical="center" readingOrder="2"/>
    </xf>
    <xf numFmtId="0" fontId="1" fillId="14" borderId="19" xfId="0" applyFont="1" applyFill="1" applyBorder="1" applyAlignment="1" applyProtection="1">
      <alignment horizontal="right" vertical="top" wrapText="1" readingOrder="2"/>
    </xf>
    <xf numFmtId="0" fontId="1" fillId="14" borderId="14" xfId="0" applyFont="1" applyFill="1" applyBorder="1" applyAlignment="1" applyProtection="1">
      <alignment horizontal="right" vertical="top" wrapText="1" readingOrder="2"/>
    </xf>
    <xf numFmtId="0" fontId="1" fillId="14" borderId="4" xfId="0" applyFont="1" applyFill="1" applyBorder="1" applyAlignment="1" applyProtection="1">
      <alignment horizontal="right" vertical="top" wrapText="1" readingOrder="2"/>
    </xf>
  </cellXfs>
  <cellStyles count="1">
    <cellStyle name="Normal" xfId="0" builtinId="0"/>
  </cellStyles>
  <dxfs count="5">
    <dxf>
      <fill>
        <patternFill>
          <bgColor theme="7" tint="0.39994506668294322"/>
        </patternFill>
      </fill>
    </dxf>
    <dxf>
      <fill>
        <patternFill>
          <bgColor theme="8" tint="0.39994506668294322"/>
        </patternFill>
      </fill>
    </dxf>
    <dxf>
      <fill>
        <patternFill>
          <bgColor rgb="FFFFC000"/>
        </patternFill>
      </fill>
    </dxf>
    <dxf>
      <fill>
        <patternFill>
          <bgColor rgb="FFFFFF00"/>
        </patternFill>
      </fill>
    </dxf>
    <dxf>
      <fill>
        <patternFill>
          <bgColor rgb="FF39471D"/>
        </patternFill>
      </fill>
    </dxf>
  </dxfs>
  <tableStyles count="0" defaultTableStyle="TableStyleMedium9" defaultPivotStyle="PivotStyleLight16"/>
  <colors>
    <mruColors>
      <color rgb="FF003300"/>
      <color rgb="FF39471D"/>
    </mru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AO56"/>
  <sheetViews>
    <sheetView rightToLeft="1" zoomScaleNormal="100" workbookViewId="0">
      <selection sqref="A1:Q1"/>
    </sheetView>
  </sheetViews>
  <sheetFormatPr defaultRowHeight="18.75"/>
  <cols>
    <col min="1" max="2" width="14.7109375" style="3" customWidth="1"/>
    <col min="3" max="3" width="11" style="3" customWidth="1"/>
    <col min="4" max="16" width="9.140625" style="3"/>
    <col min="17" max="17" width="1.5703125" style="3" customWidth="1"/>
    <col min="18" max="36" width="9.140625" style="2"/>
    <col min="37" max="16384" width="9.140625" style="3"/>
  </cols>
  <sheetData>
    <row r="1" spans="1:41" ht="50.1" customHeight="1" thickBot="1">
      <c r="A1" s="124" t="s">
        <v>88</v>
      </c>
      <c r="B1" s="124"/>
      <c r="C1" s="124"/>
      <c r="D1" s="124"/>
      <c r="E1" s="124"/>
      <c r="F1" s="124"/>
      <c r="G1" s="124"/>
      <c r="H1" s="124"/>
      <c r="I1" s="124"/>
      <c r="J1" s="124"/>
      <c r="K1" s="124"/>
      <c r="L1" s="124"/>
      <c r="M1" s="124"/>
      <c r="N1" s="124"/>
      <c r="O1" s="124"/>
      <c r="P1" s="124"/>
      <c r="Q1" s="125"/>
    </row>
    <row r="2" spans="1:41" ht="50.1" customHeight="1" thickBot="1">
      <c r="A2" s="122" t="s">
        <v>98</v>
      </c>
      <c r="B2" s="122"/>
      <c r="C2" s="122"/>
      <c r="D2" s="122"/>
      <c r="E2" s="122"/>
      <c r="F2" s="122"/>
      <c r="G2" s="122"/>
      <c r="H2" s="122"/>
      <c r="I2" s="122"/>
      <c r="J2" s="122"/>
      <c r="K2" s="122"/>
      <c r="L2" s="122"/>
      <c r="M2" s="122"/>
      <c r="N2" s="122"/>
      <c r="O2" s="122"/>
      <c r="P2" s="122"/>
      <c r="Q2" s="123"/>
      <c r="AK2" s="4"/>
      <c r="AL2" s="4"/>
      <c r="AM2" s="4"/>
      <c r="AN2" s="4"/>
      <c r="AO2" s="4"/>
    </row>
    <row r="3" spans="1:41" ht="144" customHeight="1" thickBot="1">
      <c r="A3" s="130" t="s">
        <v>83</v>
      </c>
      <c r="B3" s="130"/>
      <c r="C3" s="126" t="s">
        <v>89</v>
      </c>
      <c r="D3" s="126"/>
      <c r="E3" s="126"/>
      <c r="F3" s="126"/>
      <c r="G3" s="126"/>
      <c r="H3" s="126"/>
      <c r="I3" s="126"/>
      <c r="J3" s="126"/>
      <c r="K3" s="126"/>
      <c r="L3" s="126"/>
      <c r="M3" s="126"/>
      <c r="N3" s="126"/>
      <c r="O3" s="126"/>
      <c r="P3" s="126"/>
      <c r="Q3" s="126"/>
      <c r="AK3" s="4"/>
      <c r="AL3" s="4"/>
    </row>
    <row r="4" spans="1:41" ht="86.25" customHeight="1" thickBot="1">
      <c r="A4" s="130" t="s">
        <v>80</v>
      </c>
      <c r="B4" s="130"/>
      <c r="C4" s="126" t="s">
        <v>87</v>
      </c>
      <c r="D4" s="126"/>
      <c r="E4" s="126"/>
      <c r="F4" s="126"/>
      <c r="G4" s="126"/>
      <c r="H4" s="126"/>
      <c r="I4" s="126"/>
      <c r="J4" s="126"/>
      <c r="K4" s="126"/>
      <c r="L4" s="126"/>
      <c r="M4" s="126"/>
      <c r="N4" s="126"/>
      <c r="O4" s="126"/>
      <c r="P4" s="126"/>
      <c r="Q4" s="126"/>
      <c r="AK4" s="4"/>
      <c r="AL4" s="4"/>
    </row>
    <row r="5" spans="1:41" ht="117" customHeight="1" thickBot="1">
      <c r="A5" s="127" t="s">
        <v>79</v>
      </c>
      <c r="B5" s="1" t="s">
        <v>99</v>
      </c>
      <c r="C5" s="126" t="s">
        <v>111</v>
      </c>
      <c r="D5" s="126"/>
      <c r="E5" s="126"/>
      <c r="F5" s="126"/>
      <c r="G5" s="126"/>
      <c r="H5" s="126"/>
      <c r="I5" s="126"/>
      <c r="J5" s="126"/>
      <c r="K5" s="126"/>
      <c r="L5" s="126"/>
      <c r="M5" s="126"/>
      <c r="N5" s="126"/>
      <c r="O5" s="126"/>
      <c r="P5" s="126"/>
      <c r="Q5" s="126"/>
      <c r="AK5" s="4"/>
      <c r="AL5" s="4"/>
    </row>
    <row r="6" spans="1:41" ht="150" customHeight="1" thickBot="1">
      <c r="A6" s="128"/>
      <c r="B6" s="1" t="s">
        <v>81</v>
      </c>
      <c r="C6" s="126" t="s">
        <v>110</v>
      </c>
      <c r="D6" s="126"/>
      <c r="E6" s="126"/>
      <c r="F6" s="126"/>
      <c r="G6" s="126"/>
      <c r="H6" s="126"/>
      <c r="I6" s="126"/>
      <c r="J6" s="126"/>
      <c r="K6" s="126"/>
      <c r="L6" s="126"/>
      <c r="M6" s="126"/>
      <c r="N6" s="126"/>
      <c r="O6" s="126"/>
      <c r="P6" s="126"/>
      <c r="Q6" s="126"/>
      <c r="AK6" s="4"/>
      <c r="AL6" s="4"/>
    </row>
    <row r="7" spans="1:41" ht="105.75" customHeight="1" thickBot="1">
      <c r="A7" s="128"/>
      <c r="B7" s="1" t="s">
        <v>82</v>
      </c>
      <c r="C7" s="126" t="s">
        <v>92</v>
      </c>
      <c r="D7" s="126"/>
      <c r="E7" s="126"/>
      <c r="F7" s="126"/>
      <c r="G7" s="126"/>
      <c r="H7" s="126"/>
      <c r="I7" s="126"/>
      <c r="J7" s="126"/>
      <c r="K7" s="126"/>
      <c r="L7" s="126"/>
      <c r="M7" s="126"/>
      <c r="N7" s="126"/>
      <c r="O7" s="126"/>
      <c r="P7" s="126"/>
      <c r="Q7" s="126"/>
      <c r="AK7" s="4"/>
      <c r="AL7" s="4"/>
    </row>
    <row r="8" spans="1:41" ht="339" customHeight="1" thickBot="1">
      <c r="A8" s="128"/>
      <c r="B8" s="1" t="s">
        <v>95</v>
      </c>
      <c r="C8" s="126" t="s">
        <v>94</v>
      </c>
      <c r="D8" s="126"/>
      <c r="E8" s="126"/>
      <c r="F8" s="126"/>
      <c r="G8" s="126"/>
      <c r="H8" s="126"/>
      <c r="I8" s="126"/>
      <c r="J8" s="126"/>
      <c r="K8" s="126"/>
      <c r="L8" s="126"/>
      <c r="M8" s="126"/>
      <c r="N8" s="126"/>
      <c r="O8" s="126"/>
      <c r="P8" s="126"/>
      <c r="Q8" s="126"/>
      <c r="AK8" s="4"/>
      <c r="AL8" s="4"/>
    </row>
    <row r="9" spans="1:41" ht="35.25" customHeight="1" thickBot="1">
      <c r="A9" s="129"/>
      <c r="B9" s="1" t="s">
        <v>85</v>
      </c>
      <c r="C9" s="126" t="s">
        <v>86</v>
      </c>
      <c r="D9" s="126"/>
      <c r="E9" s="126"/>
      <c r="F9" s="126"/>
      <c r="G9" s="126"/>
      <c r="H9" s="126"/>
      <c r="I9" s="126"/>
      <c r="J9" s="126"/>
      <c r="K9" s="126"/>
      <c r="L9" s="126"/>
      <c r="M9" s="126"/>
      <c r="N9" s="126"/>
      <c r="O9" s="126"/>
      <c r="P9" s="126"/>
      <c r="Q9" s="126"/>
      <c r="AK9" s="4"/>
      <c r="AL9" s="4"/>
    </row>
    <row r="10" spans="1:41">
      <c r="A10" s="2"/>
      <c r="B10" s="2"/>
      <c r="C10" s="2"/>
      <c r="D10" s="2"/>
      <c r="E10" s="2"/>
      <c r="F10" s="2"/>
      <c r="G10" s="2"/>
      <c r="H10" s="2"/>
      <c r="I10" s="2"/>
      <c r="J10" s="2"/>
      <c r="K10" s="2"/>
      <c r="L10" s="2"/>
      <c r="M10" s="2"/>
      <c r="N10" s="2"/>
      <c r="O10" s="2"/>
      <c r="P10" s="2"/>
      <c r="Q10" s="2"/>
      <c r="AK10" s="4"/>
      <c r="AL10" s="4"/>
    </row>
    <row r="11" spans="1:41">
      <c r="A11" s="2"/>
      <c r="B11" s="2"/>
      <c r="C11" s="2"/>
      <c r="D11" s="2"/>
      <c r="E11" s="2"/>
      <c r="F11" s="2"/>
      <c r="G11" s="2"/>
      <c r="H11" s="2"/>
      <c r="I11" s="2"/>
      <c r="J11" s="2"/>
      <c r="K11" s="2"/>
      <c r="L11" s="2"/>
      <c r="M11" s="2"/>
      <c r="N11" s="2"/>
      <c r="O11" s="2"/>
      <c r="P11" s="2"/>
      <c r="Q11" s="2"/>
      <c r="AK11" s="4"/>
      <c r="AL11" s="4"/>
    </row>
    <row r="12" spans="1:41">
      <c r="A12" s="2"/>
      <c r="B12" s="2"/>
      <c r="C12" s="2"/>
      <c r="D12" s="2"/>
      <c r="E12" s="2"/>
      <c r="F12" s="2"/>
      <c r="G12" s="2"/>
      <c r="H12" s="2"/>
      <c r="I12" s="2"/>
      <c r="J12" s="2"/>
      <c r="K12" s="2"/>
      <c r="L12" s="2"/>
      <c r="M12" s="2"/>
      <c r="N12" s="2"/>
      <c r="O12" s="2"/>
      <c r="P12" s="2"/>
      <c r="Q12" s="2"/>
      <c r="AK12" s="4"/>
      <c r="AL12" s="4"/>
    </row>
    <row r="13" spans="1:41">
      <c r="A13" s="2"/>
      <c r="B13" s="2"/>
      <c r="C13" s="2"/>
      <c r="D13" s="2"/>
      <c r="E13" s="2"/>
      <c r="F13" s="2"/>
      <c r="G13" s="2"/>
      <c r="H13" s="2"/>
      <c r="I13" s="2"/>
      <c r="J13" s="2"/>
      <c r="K13" s="2"/>
      <c r="L13" s="2"/>
      <c r="M13" s="2"/>
      <c r="N13" s="2"/>
      <c r="O13" s="2"/>
      <c r="P13" s="2"/>
      <c r="Q13" s="2"/>
      <c r="AK13" s="4"/>
      <c r="AL13" s="4"/>
    </row>
    <row r="14" spans="1:41">
      <c r="A14" s="2"/>
      <c r="B14" s="2"/>
      <c r="C14" s="2"/>
      <c r="D14" s="2"/>
      <c r="E14" s="2"/>
      <c r="F14" s="2"/>
      <c r="G14" s="2"/>
      <c r="H14" s="2"/>
      <c r="I14" s="2"/>
      <c r="J14" s="2"/>
      <c r="K14" s="2"/>
      <c r="L14" s="2"/>
      <c r="M14" s="2"/>
      <c r="N14" s="2"/>
      <c r="O14" s="2"/>
      <c r="P14" s="2"/>
      <c r="Q14" s="2"/>
      <c r="AK14" s="4"/>
      <c r="AL14" s="4"/>
    </row>
    <row r="15" spans="1:41">
      <c r="A15" s="2"/>
      <c r="B15" s="2"/>
      <c r="C15" s="2"/>
      <c r="D15" s="2"/>
      <c r="E15" s="2"/>
      <c r="F15" s="2"/>
      <c r="G15" s="2"/>
      <c r="H15" s="2"/>
      <c r="I15" s="2"/>
      <c r="J15" s="2"/>
      <c r="K15" s="2"/>
      <c r="L15" s="2"/>
      <c r="M15" s="2"/>
      <c r="N15" s="2"/>
      <c r="O15" s="2"/>
      <c r="P15" s="2"/>
      <c r="Q15" s="2"/>
      <c r="AK15" s="4"/>
      <c r="AL15" s="4"/>
    </row>
    <row r="16" spans="1:41">
      <c r="A16" s="2"/>
      <c r="B16" s="2"/>
      <c r="C16" s="2"/>
      <c r="D16" s="2"/>
      <c r="E16" s="2"/>
      <c r="F16" s="2"/>
      <c r="G16" s="2"/>
      <c r="H16" s="2"/>
      <c r="I16" s="2"/>
      <c r="J16" s="2"/>
      <c r="K16" s="2"/>
      <c r="L16" s="2"/>
      <c r="M16" s="2"/>
      <c r="N16" s="2"/>
      <c r="O16" s="2"/>
      <c r="P16" s="2"/>
      <c r="Q16" s="2"/>
      <c r="AK16" s="4"/>
      <c r="AL16" s="4"/>
    </row>
    <row r="17" spans="1:38">
      <c r="A17" s="2"/>
      <c r="B17" s="2"/>
      <c r="C17" s="2"/>
      <c r="D17" s="2"/>
      <c r="E17" s="2"/>
      <c r="F17" s="2"/>
      <c r="G17" s="2"/>
      <c r="H17" s="2"/>
      <c r="I17" s="2"/>
      <c r="J17" s="2"/>
      <c r="K17" s="2"/>
      <c r="L17" s="2"/>
      <c r="M17" s="2"/>
      <c r="N17" s="2"/>
      <c r="O17" s="2"/>
      <c r="P17" s="2"/>
      <c r="Q17" s="2"/>
      <c r="AK17" s="4"/>
      <c r="AL17" s="4"/>
    </row>
    <row r="18" spans="1:38">
      <c r="A18" s="2"/>
      <c r="B18" s="2"/>
      <c r="C18" s="2"/>
      <c r="D18" s="2"/>
      <c r="E18" s="2"/>
      <c r="F18" s="2"/>
      <c r="G18" s="2"/>
      <c r="H18" s="2"/>
      <c r="I18" s="2"/>
      <c r="J18" s="2"/>
      <c r="K18" s="2"/>
      <c r="L18" s="2"/>
      <c r="M18" s="2"/>
      <c r="N18" s="2"/>
      <c r="O18" s="2"/>
      <c r="P18" s="2"/>
      <c r="Q18" s="2"/>
      <c r="AK18" s="4"/>
      <c r="AL18" s="4"/>
    </row>
    <row r="19" spans="1:38">
      <c r="A19" s="2"/>
      <c r="B19" s="2"/>
      <c r="C19" s="2"/>
      <c r="D19" s="2"/>
      <c r="E19" s="2"/>
      <c r="F19" s="2"/>
      <c r="G19" s="2"/>
      <c r="H19" s="2"/>
      <c r="I19" s="2"/>
      <c r="J19" s="2"/>
      <c r="K19" s="2"/>
      <c r="L19" s="2"/>
      <c r="M19" s="2"/>
      <c r="N19" s="2"/>
      <c r="O19" s="2"/>
      <c r="P19" s="2"/>
      <c r="Q19" s="2"/>
      <c r="AK19" s="4"/>
      <c r="AL19" s="4"/>
    </row>
    <row r="20" spans="1:38">
      <c r="A20" s="2"/>
      <c r="B20" s="2"/>
      <c r="C20" s="2"/>
      <c r="D20" s="2"/>
      <c r="E20" s="2"/>
      <c r="F20" s="2"/>
      <c r="G20" s="2"/>
      <c r="H20" s="2"/>
      <c r="I20" s="2"/>
      <c r="J20" s="2"/>
      <c r="K20" s="2"/>
      <c r="L20" s="2"/>
      <c r="M20" s="2"/>
      <c r="N20" s="2"/>
      <c r="O20" s="2"/>
      <c r="P20" s="2"/>
      <c r="Q20" s="2"/>
      <c r="AK20" s="4"/>
      <c r="AL20" s="4"/>
    </row>
    <row r="21" spans="1:38">
      <c r="A21" s="2"/>
      <c r="B21" s="2"/>
      <c r="C21" s="2"/>
      <c r="D21" s="2"/>
      <c r="E21" s="2"/>
      <c r="F21" s="2"/>
      <c r="G21" s="2"/>
      <c r="H21" s="2"/>
      <c r="I21" s="2"/>
      <c r="J21" s="2"/>
      <c r="K21" s="2"/>
      <c r="L21" s="2"/>
      <c r="M21" s="2"/>
      <c r="N21" s="2"/>
      <c r="O21" s="2"/>
      <c r="P21" s="2"/>
      <c r="Q21" s="2"/>
      <c r="AK21" s="4"/>
      <c r="AL21" s="4"/>
    </row>
    <row r="22" spans="1:38">
      <c r="A22" s="2"/>
      <c r="B22" s="2"/>
      <c r="C22" s="2"/>
      <c r="D22" s="2"/>
      <c r="E22" s="2"/>
      <c r="F22" s="2"/>
      <c r="G22" s="2"/>
      <c r="H22" s="2"/>
      <c r="I22" s="2"/>
      <c r="J22" s="2"/>
      <c r="K22" s="2"/>
      <c r="L22" s="2"/>
      <c r="M22" s="2"/>
      <c r="N22" s="2"/>
      <c r="O22" s="2"/>
      <c r="P22" s="2"/>
      <c r="Q22" s="2"/>
      <c r="AK22" s="4"/>
      <c r="AL22" s="4"/>
    </row>
    <row r="23" spans="1:38">
      <c r="A23" s="2"/>
      <c r="B23" s="2"/>
      <c r="C23" s="2"/>
      <c r="D23" s="2"/>
      <c r="E23" s="2"/>
      <c r="F23" s="2"/>
      <c r="G23" s="2"/>
      <c r="H23" s="2"/>
      <c r="I23" s="2"/>
      <c r="J23" s="2"/>
      <c r="K23" s="2"/>
      <c r="L23" s="2"/>
      <c r="M23" s="2"/>
      <c r="N23" s="2"/>
      <c r="O23" s="2"/>
      <c r="P23" s="2"/>
      <c r="Q23" s="2"/>
      <c r="AK23" s="4"/>
      <c r="AL23" s="4"/>
    </row>
    <row r="24" spans="1:38">
      <c r="A24" s="2"/>
      <c r="B24" s="2"/>
      <c r="C24" s="2"/>
      <c r="D24" s="2"/>
      <c r="E24" s="2"/>
      <c r="F24" s="2"/>
      <c r="G24" s="2"/>
      <c r="H24" s="2"/>
      <c r="I24" s="2"/>
      <c r="J24" s="2"/>
      <c r="K24" s="2"/>
      <c r="L24" s="2"/>
      <c r="M24" s="2"/>
      <c r="N24" s="2"/>
      <c r="O24" s="2"/>
      <c r="P24" s="2"/>
      <c r="Q24" s="2"/>
      <c r="AK24" s="4"/>
      <c r="AL24" s="4"/>
    </row>
    <row r="25" spans="1:38">
      <c r="A25" s="2"/>
      <c r="B25" s="2"/>
      <c r="C25" s="2"/>
      <c r="D25" s="2"/>
      <c r="E25" s="2"/>
      <c r="F25" s="2"/>
      <c r="G25" s="2"/>
      <c r="H25" s="2"/>
      <c r="I25" s="2"/>
      <c r="J25" s="2"/>
      <c r="K25" s="2"/>
      <c r="L25" s="2"/>
      <c r="M25" s="2"/>
      <c r="N25" s="2"/>
      <c r="O25" s="2"/>
      <c r="P25" s="2"/>
      <c r="Q25" s="2"/>
      <c r="AK25" s="4"/>
      <c r="AL25" s="4"/>
    </row>
    <row r="26" spans="1:38">
      <c r="A26" s="2"/>
      <c r="B26" s="2"/>
      <c r="C26" s="2"/>
      <c r="D26" s="2"/>
      <c r="E26" s="2"/>
      <c r="F26" s="2"/>
      <c r="G26" s="2"/>
      <c r="H26" s="2"/>
      <c r="I26" s="2"/>
      <c r="J26" s="2"/>
      <c r="K26" s="2"/>
      <c r="L26" s="2"/>
      <c r="M26" s="2"/>
      <c r="N26" s="2"/>
      <c r="O26" s="2"/>
      <c r="P26" s="2"/>
      <c r="Q26" s="2"/>
      <c r="AK26" s="4"/>
      <c r="AL26" s="4"/>
    </row>
    <row r="27" spans="1:38">
      <c r="A27" s="2"/>
      <c r="B27" s="2"/>
      <c r="C27" s="2"/>
      <c r="D27" s="2"/>
      <c r="E27" s="2"/>
      <c r="F27" s="2"/>
      <c r="G27" s="2"/>
      <c r="H27" s="2"/>
      <c r="I27" s="2"/>
      <c r="J27" s="2"/>
      <c r="K27" s="2"/>
      <c r="L27" s="2"/>
      <c r="M27" s="2"/>
      <c r="N27" s="2"/>
      <c r="O27" s="2"/>
      <c r="P27" s="2"/>
      <c r="Q27" s="2"/>
      <c r="AK27" s="4"/>
      <c r="AL27" s="4"/>
    </row>
    <row r="28" spans="1:38">
      <c r="A28" s="2"/>
      <c r="B28" s="2"/>
      <c r="C28" s="2"/>
      <c r="D28" s="2"/>
      <c r="E28" s="2"/>
      <c r="F28" s="2"/>
      <c r="G28" s="2"/>
      <c r="H28" s="2"/>
      <c r="I28" s="2"/>
      <c r="J28" s="2"/>
      <c r="K28" s="2"/>
      <c r="L28" s="2"/>
      <c r="M28" s="2"/>
      <c r="N28" s="2"/>
      <c r="O28" s="2"/>
      <c r="P28" s="2"/>
      <c r="Q28" s="2"/>
      <c r="AK28" s="4"/>
      <c r="AL28" s="4"/>
    </row>
    <row r="29" spans="1:38">
      <c r="A29" s="2"/>
      <c r="B29" s="2"/>
      <c r="C29" s="2"/>
      <c r="D29" s="2"/>
      <c r="E29" s="2"/>
      <c r="F29" s="2"/>
      <c r="G29" s="2"/>
      <c r="H29" s="2"/>
      <c r="I29" s="2"/>
      <c r="J29" s="2"/>
      <c r="K29" s="2"/>
      <c r="L29" s="2"/>
      <c r="M29" s="2"/>
      <c r="N29" s="2"/>
      <c r="O29" s="2"/>
      <c r="P29" s="2"/>
      <c r="Q29" s="2"/>
      <c r="AK29" s="4"/>
      <c r="AL29" s="4"/>
    </row>
    <row r="30" spans="1:38">
      <c r="A30" s="2"/>
      <c r="B30" s="2"/>
      <c r="C30" s="2"/>
      <c r="D30" s="2"/>
      <c r="E30" s="2"/>
      <c r="F30" s="2"/>
      <c r="G30" s="2"/>
      <c r="H30" s="2"/>
      <c r="I30" s="2"/>
      <c r="J30" s="2"/>
      <c r="K30" s="2"/>
      <c r="L30" s="2"/>
      <c r="M30" s="2"/>
      <c r="N30" s="2"/>
      <c r="O30" s="2"/>
      <c r="P30" s="2"/>
      <c r="Q30" s="2"/>
      <c r="AK30" s="4"/>
      <c r="AL30" s="4"/>
    </row>
    <row r="31" spans="1:38">
      <c r="A31" s="2"/>
      <c r="B31" s="2"/>
      <c r="C31" s="2"/>
      <c r="D31" s="2"/>
      <c r="E31" s="2"/>
      <c r="F31" s="2"/>
      <c r="G31" s="2"/>
      <c r="H31" s="2"/>
      <c r="I31" s="2"/>
      <c r="J31" s="2"/>
      <c r="K31" s="2"/>
      <c r="L31" s="2"/>
      <c r="M31" s="2"/>
      <c r="N31" s="2"/>
      <c r="O31" s="2"/>
      <c r="P31" s="2"/>
      <c r="Q31" s="2"/>
      <c r="AK31" s="4"/>
      <c r="AL31" s="4"/>
    </row>
    <row r="32" spans="1:38">
      <c r="A32" s="2"/>
      <c r="B32" s="2"/>
      <c r="C32" s="2"/>
      <c r="D32" s="2"/>
      <c r="E32" s="2"/>
      <c r="F32" s="2"/>
      <c r="G32" s="2"/>
      <c r="H32" s="2"/>
      <c r="I32" s="2"/>
      <c r="J32" s="2"/>
      <c r="K32" s="2"/>
      <c r="L32" s="2"/>
      <c r="M32" s="2"/>
      <c r="N32" s="2"/>
      <c r="O32" s="2"/>
      <c r="P32" s="2"/>
      <c r="Q32" s="2"/>
      <c r="AK32" s="4"/>
      <c r="AL32" s="4"/>
    </row>
    <row r="33" spans="1:38">
      <c r="A33" s="2"/>
      <c r="B33" s="2"/>
      <c r="C33" s="2"/>
      <c r="D33" s="2"/>
      <c r="E33" s="2"/>
      <c r="F33" s="2"/>
      <c r="G33" s="2"/>
      <c r="H33" s="2"/>
      <c r="I33" s="2"/>
      <c r="J33" s="2"/>
      <c r="K33" s="2"/>
      <c r="L33" s="2"/>
      <c r="M33" s="2"/>
      <c r="N33" s="2"/>
      <c r="O33" s="2"/>
      <c r="P33" s="2"/>
      <c r="Q33" s="2"/>
      <c r="AK33" s="4"/>
      <c r="AL33" s="4"/>
    </row>
    <row r="34" spans="1:38">
      <c r="A34" s="2"/>
      <c r="B34" s="2"/>
      <c r="C34" s="2"/>
      <c r="D34" s="2"/>
      <c r="E34" s="2"/>
      <c r="F34" s="2"/>
      <c r="G34" s="2"/>
      <c r="H34" s="2"/>
      <c r="I34" s="2"/>
      <c r="J34" s="2"/>
      <c r="K34" s="2"/>
      <c r="L34" s="2"/>
      <c r="M34" s="2"/>
      <c r="N34" s="2"/>
      <c r="O34" s="2"/>
      <c r="P34" s="2"/>
      <c r="Q34" s="2"/>
      <c r="AK34" s="4"/>
      <c r="AL34" s="4"/>
    </row>
    <row r="35" spans="1:38">
      <c r="A35" s="2"/>
      <c r="B35" s="2"/>
      <c r="C35" s="2"/>
      <c r="D35" s="2"/>
      <c r="E35" s="2"/>
      <c r="F35" s="2"/>
      <c r="G35" s="2"/>
      <c r="H35" s="2"/>
      <c r="I35" s="2"/>
      <c r="J35" s="2"/>
      <c r="K35" s="2"/>
      <c r="L35" s="2"/>
      <c r="M35" s="2"/>
      <c r="N35" s="2"/>
      <c r="O35" s="2"/>
      <c r="P35" s="2"/>
      <c r="Q35" s="2"/>
      <c r="AK35" s="4"/>
      <c r="AL35" s="4"/>
    </row>
    <row r="36" spans="1:38">
      <c r="A36" s="2"/>
      <c r="B36" s="2"/>
      <c r="C36" s="2"/>
      <c r="D36" s="2"/>
      <c r="E36" s="2"/>
      <c r="F36" s="2"/>
      <c r="G36" s="2"/>
      <c r="H36" s="2"/>
      <c r="I36" s="2"/>
      <c r="J36" s="2"/>
      <c r="K36" s="2"/>
      <c r="L36" s="2"/>
      <c r="M36" s="2"/>
      <c r="N36" s="2"/>
      <c r="O36" s="2"/>
      <c r="P36" s="2"/>
      <c r="Q36" s="2"/>
      <c r="AK36" s="4"/>
      <c r="AL36" s="4"/>
    </row>
    <row r="37" spans="1:38">
      <c r="A37" s="2"/>
      <c r="B37" s="2"/>
      <c r="C37" s="2"/>
      <c r="D37" s="2"/>
      <c r="E37" s="2"/>
      <c r="F37" s="2"/>
      <c r="G37" s="2"/>
      <c r="H37" s="2"/>
      <c r="I37" s="2"/>
      <c r="J37" s="2"/>
      <c r="K37" s="2"/>
      <c r="L37" s="2"/>
      <c r="M37" s="2"/>
      <c r="N37" s="2"/>
      <c r="O37" s="2"/>
      <c r="P37" s="2"/>
      <c r="Q37" s="2"/>
      <c r="AK37" s="4"/>
      <c r="AL37" s="4"/>
    </row>
    <row r="38" spans="1:38">
      <c r="A38" s="2"/>
      <c r="B38" s="2"/>
      <c r="C38" s="2"/>
      <c r="D38" s="2"/>
      <c r="E38" s="2"/>
      <c r="F38" s="2"/>
      <c r="G38" s="2"/>
      <c r="H38" s="2"/>
      <c r="I38" s="2"/>
      <c r="J38" s="2"/>
      <c r="K38" s="2"/>
      <c r="L38" s="2"/>
      <c r="M38" s="2"/>
      <c r="N38" s="2"/>
      <c r="O38" s="2"/>
      <c r="P38" s="2"/>
      <c r="Q38" s="2"/>
      <c r="AK38" s="4"/>
      <c r="AL38" s="4"/>
    </row>
    <row r="39" spans="1:38">
      <c r="A39" s="2"/>
      <c r="B39" s="2"/>
      <c r="C39" s="2"/>
      <c r="D39" s="2"/>
      <c r="E39" s="2"/>
      <c r="F39" s="2"/>
      <c r="G39" s="2"/>
      <c r="H39" s="2"/>
      <c r="I39" s="2"/>
      <c r="J39" s="2"/>
      <c r="K39" s="2"/>
      <c r="L39" s="2"/>
      <c r="M39" s="2"/>
      <c r="N39" s="2"/>
      <c r="O39" s="2"/>
      <c r="P39" s="2"/>
      <c r="Q39" s="2"/>
      <c r="AK39" s="4"/>
      <c r="AL39" s="4"/>
    </row>
    <row r="40" spans="1:38">
      <c r="A40" s="2"/>
      <c r="B40" s="2"/>
      <c r="C40" s="2"/>
      <c r="D40" s="2"/>
      <c r="E40" s="2"/>
      <c r="F40" s="2"/>
      <c r="G40" s="2"/>
      <c r="H40" s="2"/>
      <c r="I40" s="2"/>
      <c r="J40" s="2"/>
      <c r="K40" s="2"/>
      <c r="L40" s="2"/>
      <c r="M40" s="2"/>
      <c r="N40" s="2"/>
      <c r="O40" s="2"/>
      <c r="P40" s="2"/>
      <c r="Q40" s="2"/>
      <c r="AK40" s="4"/>
      <c r="AL40" s="4"/>
    </row>
    <row r="41" spans="1:38">
      <c r="A41" s="2"/>
      <c r="B41" s="2"/>
      <c r="C41" s="2"/>
      <c r="D41" s="2"/>
      <c r="E41" s="2"/>
      <c r="F41" s="2"/>
      <c r="G41" s="2"/>
      <c r="H41" s="2"/>
      <c r="I41" s="2"/>
      <c r="J41" s="2"/>
      <c r="K41" s="2"/>
      <c r="L41" s="2"/>
      <c r="M41" s="2"/>
      <c r="N41" s="2"/>
      <c r="O41" s="2"/>
      <c r="P41" s="2"/>
      <c r="Q41" s="2"/>
      <c r="AK41" s="4"/>
      <c r="AL41" s="4"/>
    </row>
    <row r="42" spans="1:38">
      <c r="A42" s="2"/>
      <c r="B42" s="2"/>
      <c r="C42" s="2"/>
      <c r="D42" s="2"/>
      <c r="E42" s="2"/>
      <c r="F42" s="2"/>
      <c r="G42" s="2"/>
      <c r="H42" s="2"/>
      <c r="I42" s="2"/>
      <c r="J42" s="2"/>
      <c r="K42" s="2"/>
      <c r="L42" s="2"/>
      <c r="M42" s="2"/>
      <c r="N42" s="2"/>
      <c r="O42" s="2"/>
      <c r="P42" s="2"/>
      <c r="Q42" s="2"/>
      <c r="AK42" s="4"/>
      <c r="AL42" s="4"/>
    </row>
    <row r="43" spans="1:38">
      <c r="A43" s="2"/>
      <c r="B43" s="2"/>
      <c r="C43" s="2"/>
      <c r="D43" s="2"/>
      <c r="E43" s="2"/>
      <c r="F43" s="2"/>
      <c r="G43" s="2"/>
      <c r="H43" s="2"/>
      <c r="I43" s="2"/>
      <c r="J43" s="2"/>
      <c r="K43" s="2"/>
      <c r="L43" s="2"/>
      <c r="M43" s="2"/>
      <c r="N43" s="2"/>
      <c r="O43" s="2"/>
      <c r="P43" s="2"/>
      <c r="Q43" s="2"/>
      <c r="AK43" s="4"/>
      <c r="AL43" s="4"/>
    </row>
    <row r="44" spans="1:38">
      <c r="A44" s="2"/>
      <c r="B44" s="2"/>
      <c r="C44" s="2"/>
      <c r="D44" s="2"/>
      <c r="E44" s="2"/>
      <c r="F44" s="2"/>
      <c r="G44" s="2"/>
      <c r="H44" s="2"/>
      <c r="I44" s="2"/>
      <c r="J44" s="2"/>
      <c r="K44" s="2"/>
      <c r="L44" s="2"/>
      <c r="M44" s="2"/>
      <c r="N44" s="2"/>
      <c r="O44" s="2"/>
      <c r="P44" s="2"/>
      <c r="Q44" s="2"/>
      <c r="AK44" s="4"/>
      <c r="AL44" s="4"/>
    </row>
    <row r="45" spans="1:38">
      <c r="A45" s="2"/>
      <c r="B45" s="2"/>
      <c r="C45" s="2"/>
      <c r="D45" s="2"/>
      <c r="E45" s="2"/>
      <c r="F45" s="2"/>
      <c r="G45" s="2"/>
      <c r="H45" s="2"/>
      <c r="I45" s="2"/>
      <c r="J45" s="2"/>
      <c r="K45" s="2"/>
      <c r="L45" s="2"/>
      <c r="M45" s="2"/>
      <c r="N45" s="2"/>
      <c r="O45" s="2"/>
      <c r="P45" s="2"/>
      <c r="Q45" s="2"/>
      <c r="AK45" s="4"/>
      <c r="AL45" s="4"/>
    </row>
    <row r="46" spans="1:38">
      <c r="A46" s="2"/>
      <c r="B46" s="2"/>
      <c r="C46" s="2"/>
      <c r="D46" s="2"/>
      <c r="E46" s="2"/>
      <c r="F46" s="2"/>
      <c r="G46" s="2"/>
      <c r="H46" s="2"/>
      <c r="I46" s="2"/>
      <c r="J46" s="2"/>
      <c r="K46" s="2"/>
      <c r="L46" s="2"/>
      <c r="M46" s="2"/>
      <c r="N46" s="2"/>
      <c r="O46" s="2"/>
      <c r="P46" s="2"/>
      <c r="Q46" s="2"/>
    </row>
    <row r="47" spans="1:38">
      <c r="A47" s="2"/>
      <c r="B47" s="2"/>
      <c r="C47" s="2"/>
      <c r="D47" s="2"/>
      <c r="E47" s="2"/>
      <c r="F47" s="2"/>
      <c r="G47" s="2"/>
      <c r="H47" s="2"/>
      <c r="I47" s="2"/>
      <c r="J47" s="2"/>
      <c r="K47" s="2"/>
      <c r="L47" s="2"/>
      <c r="M47" s="2"/>
      <c r="N47" s="2"/>
      <c r="O47" s="2"/>
      <c r="P47" s="2"/>
      <c r="Q47" s="2"/>
    </row>
    <row r="48" spans="1:38">
      <c r="A48" s="2"/>
      <c r="B48" s="2"/>
      <c r="C48" s="2"/>
      <c r="D48" s="2"/>
      <c r="E48" s="2"/>
      <c r="F48" s="2"/>
      <c r="G48" s="2"/>
      <c r="H48" s="2"/>
      <c r="I48" s="2"/>
      <c r="J48" s="2"/>
      <c r="K48" s="2"/>
      <c r="L48" s="2"/>
      <c r="M48" s="2"/>
      <c r="N48" s="2"/>
      <c r="O48" s="2"/>
      <c r="P48" s="2"/>
      <c r="Q48" s="2"/>
    </row>
    <row r="49" spans="1:17">
      <c r="A49" s="2"/>
      <c r="B49" s="2"/>
      <c r="C49" s="2"/>
      <c r="D49" s="2"/>
      <c r="E49" s="2"/>
      <c r="F49" s="2"/>
      <c r="G49" s="2"/>
      <c r="H49" s="2"/>
      <c r="I49" s="2"/>
      <c r="J49" s="2"/>
      <c r="K49" s="2"/>
      <c r="L49" s="2"/>
      <c r="M49" s="2"/>
      <c r="N49" s="2"/>
      <c r="O49" s="2"/>
      <c r="P49" s="2"/>
      <c r="Q49" s="2"/>
    </row>
    <row r="50" spans="1:17">
      <c r="A50" s="2"/>
      <c r="B50" s="2"/>
      <c r="C50" s="2"/>
      <c r="D50" s="2"/>
      <c r="E50" s="2"/>
      <c r="F50" s="2"/>
      <c r="G50" s="2"/>
      <c r="H50" s="2"/>
      <c r="I50" s="2"/>
      <c r="J50" s="2"/>
      <c r="K50" s="2"/>
      <c r="L50" s="2"/>
      <c r="M50" s="2"/>
      <c r="N50" s="2"/>
      <c r="O50" s="2"/>
      <c r="P50" s="2"/>
      <c r="Q50" s="2"/>
    </row>
    <row r="51" spans="1:17">
      <c r="A51" s="2"/>
      <c r="B51" s="2"/>
      <c r="C51" s="2"/>
      <c r="D51" s="2"/>
      <c r="E51" s="2"/>
      <c r="F51" s="2"/>
      <c r="G51" s="2"/>
      <c r="H51" s="2"/>
      <c r="I51" s="2"/>
      <c r="J51" s="2"/>
      <c r="K51" s="2"/>
      <c r="L51" s="2"/>
      <c r="M51" s="2"/>
      <c r="N51" s="2"/>
      <c r="O51" s="2"/>
      <c r="P51" s="2"/>
      <c r="Q51" s="2"/>
    </row>
    <row r="52" spans="1:17">
      <c r="A52" s="2"/>
      <c r="B52" s="2"/>
      <c r="C52" s="2"/>
      <c r="D52" s="2"/>
      <c r="E52" s="2"/>
      <c r="F52" s="2"/>
      <c r="G52" s="2"/>
      <c r="H52" s="2"/>
      <c r="I52" s="2"/>
      <c r="J52" s="2"/>
      <c r="K52" s="2"/>
      <c r="L52" s="2"/>
      <c r="M52" s="2"/>
      <c r="N52" s="2"/>
      <c r="O52" s="2"/>
      <c r="P52" s="2"/>
      <c r="Q52" s="2"/>
    </row>
    <row r="53" spans="1:17">
      <c r="A53" s="2"/>
      <c r="B53" s="2"/>
      <c r="C53" s="2"/>
      <c r="D53" s="2"/>
      <c r="E53" s="2"/>
      <c r="F53" s="2"/>
      <c r="G53" s="2"/>
      <c r="H53" s="2"/>
      <c r="I53" s="2"/>
      <c r="J53" s="2"/>
      <c r="K53" s="2"/>
      <c r="L53" s="2"/>
      <c r="M53" s="2"/>
      <c r="N53" s="2"/>
      <c r="O53" s="2"/>
      <c r="P53" s="2"/>
      <c r="Q53" s="2"/>
    </row>
    <row r="54" spans="1:17">
      <c r="A54" s="2"/>
      <c r="B54" s="2"/>
      <c r="C54" s="2"/>
      <c r="D54" s="2"/>
      <c r="E54" s="2"/>
      <c r="F54" s="2"/>
      <c r="G54" s="2"/>
      <c r="H54" s="2"/>
      <c r="I54" s="2"/>
      <c r="J54" s="2"/>
      <c r="K54" s="2"/>
      <c r="L54" s="2"/>
      <c r="M54" s="2"/>
      <c r="N54" s="2"/>
      <c r="O54" s="2"/>
      <c r="P54" s="2"/>
      <c r="Q54" s="2"/>
    </row>
    <row r="55" spans="1:17">
      <c r="A55" s="2"/>
      <c r="B55" s="2"/>
      <c r="C55" s="2"/>
      <c r="D55" s="2"/>
      <c r="E55" s="2"/>
      <c r="F55" s="2"/>
      <c r="G55" s="2"/>
      <c r="H55" s="2"/>
      <c r="I55" s="2"/>
      <c r="J55" s="2"/>
      <c r="K55" s="2"/>
      <c r="L55" s="2"/>
      <c r="M55" s="2"/>
      <c r="N55" s="2"/>
      <c r="O55" s="2"/>
      <c r="P55" s="2"/>
      <c r="Q55" s="2"/>
    </row>
    <row r="56" spans="1:17">
      <c r="A56" s="2"/>
      <c r="B56" s="2"/>
      <c r="C56" s="2"/>
      <c r="D56" s="2"/>
      <c r="E56" s="2"/>
      <c r="F56" s="2"/>
      <c r="G56" s="2"/>
      <c r="H56" s="2"/>
      <c r="I56" s="2"/>
      <c r="J56" s="2"/>
      <c r="K56" s="2"/>
      <c r="L56" s="2"/>
      <c r="M56" s="2"/>
      <c r="N56" s="2"/>
      <c r="O56" s="2"/>
      <c r="P56" s="2"/>
      <c r="Q56" s="2"/>
    </row>
  </sheetData>
  <sheetProtection password="DF50" sheet="1" objects="1" scenarios="1" selectLockedCells="1"/>
  <mergeCells count="12">
    <mergeCell ref="A2:Q2"/>
    <mergeCell ref="A1:Q1"/>
    <mergeCell ref="C7:Q7"/>
    <mergeCell ref="C8:Q8"/>
    <mergeCell ref="C9:Q9"/>
    <mergeCell ref="A5:A9"/>
    <mergeCell ref="C5:Q5"/>
    <mergeCell ref="C6:Q6"/>
    <mergeCell ref="C4:Q4"/>
    <mergeCell ref="C3:Q3"/>
    <mergeCell ref="A3:B3"/>
    <mergeCell ref="A4:B4"/>
  </mergeCells>
  <printOptions horizontalCentered="1"/>
  <pageMargins left="0.39370078740157483" right="0.39370078740157483" top="0.39370078740157483" bottom="0.39370078740157483" header="0" footer="0"/>
  <pageSetup paperSize="9" scale="59" orientation="portrait" r:id="rId1"/>
</worksheet>
</file>

<file path=xl/worksheets/sheet2.xml><?xml version="1.0" encoding="utf-8"?>
<worksheet xmlns="http://schemas.openxmlformats.org/spreadsheetml/2006/main" xmlns:r="http://schemas.openxmlformats.org/officeDocument/2006/relationships">
  <dimension ref="A1:M45"/>
  <sheetViews>
    <sheetView rightToLeft="1" workbookViewId="0">
      <pane ySplit="1" topLeftCell="A2" activePane="bottomLeft" state="frozen"/>
      <selection pane="bottomLeft" activeCell="C1" sqref="C1"/>
    </sheetView>
  </sheetViews>
  <sheetFormatPr defaultRowHeight="18.75"/>
  <cols>
    <col min="1" max="1" width="30.5703125" style="12" customWidth="1"/>
    <col min="2" max="2" width="16.7109375" style="118" customWidth="1"/>
    <col min="3" max="3" width="4.5703125" style="11" customWidth="1"/>
    <col min="4" max="4" width="33.5703125" style="12" customWidth="1"/>
    <col min="5" max="5" width="16.7109375" style="11" customWidth="1"/>
    <col min="6" max="16384" width="9.140625" style="11"/>
  </cols>
  <sheetData>
    <row r="1" spans="1:13" s="5" customFormat="1" ht="63.75" thickBot="1">
      <c r="A1" s="131">
        <v>1403</v>
      </c>
      <c r="B1" s="131"/>
      <c r="D1" s="6"/>
      <c r="K1" s="7"/>
      <c r="L1" s="8" t="s">
        <v>11</v>
      </c>
      <c r="M1" s="9" t="s">
        <v>13</v>
      </c>
    </row>
    <row r="2" spans="1:13" ht="25.5" customHeight="1">
      <c r="A2" s="10" t="s">
        <v>16</v>
      </c>
      <c r="B2" s="117">
        <v>2388728</v>
      </c>
      <c r="K2" s="13"/>
      <c r="L2" s="14">
        <v>0</v>
      </c>
      <c r="M2" s="15">
        <v>0</v>
      </c>
    </row>
    <row r="3" spans="1:13">
      <c r="A3" s="120" t="s">
        <v>100</v>
      </c>
      <c r="B3" s="121">
        <v>5000000</v>
      </c>
      <c r="K3" s="13"/>
      <c r="L3" s="16">
        <v>1</v>
      </c>
      <c r="M3" s="15">
        <v>70000</v>
      </c>
    </row>
    <row r="4" spans="1:13">
      <c r="A4" s="10" t="s">
        <v>93</v>
      </c>
      <c r="B4" s="117">
        <v>14000000</v>
      </c>
      <c r="K4" s="13"/>
      <c r="L4" s="16">
        <v>2</v>
      </c>
      <c r="M4" s="15">
        <v>70200</v>
      </c>
    </row>
    <row r="5" spans="1:13">
      <c r="A5" s="10" t="s">
        <v>14</v>
      </c>
      <c r="B5" s="117">
        <v>9000000</v>
      </c>
      <c r="K5" s="13"/>
      <c r="L5" s="16">
        <v>3</v>
      </c>
      <c r="M5" s="15">
        <v>70400</v>
      </c>
    </row>
    <row r="6" spans="1:13">
      <c r="A6" s="10" t="s">
        <v>115</v>
      </c>
      <c r="B6" s="117">
        <v>7166184</v>
      </c>
      <c r="K6" s="13"/>
      <c r="L6" s="16">
        <v>4</v>
      </c>
      <c r="M6" s="15">
        <v>70600</v>
      </c>
    </row>
    <row r="7" spans="1:13">
      <c r="K7" s="13"/>
      <c r="L7" s="16">
        <v>5</v>
      </c>
      <c r="M7" s="15">
        <v>70800</v>
      </c>
    </row>
    <row r="8" spans="1:13">
      <c r="K8" s="13"/>
      <c r="L8" s="16">
        <v>6</v>
      </c>
      <c r="M8" s="15">
        <v>71000</v>
      </c>
    </row>
    <row r="9" spans="1:13" ht="21">
      <c r="A9" s="17" t="s">
        <v>11</v>
      </c>
      <c r="B9" s="119">
        <f>A!$D$6</f>
        <v>0</v>
      </c>
      <c r="D9" s="19" t="s">
        <v>71</v>
      </c>
      <c r="E9" s="20">
        <v>176</v>
      </c>
      <c r="F9" s="21"/>
      <c r="K9" s="13"/>
      <c r="L9" s="16">
        <v>7</v>
      </c>
      <c r="M9" s="15">
        <v>71200</v>
      </c>
    </row>
    <row r="10" spans="1:13">
      <c r="A10" s="17" t="s">
        <v>12</v>
      </c>
      <c r="B10" s="119">
        <f>IF(B9=L2, M2)+IF(B9=L3, M3)+IF(B9=L4, M4)+IF(B9=L5, M5)+IF(B9=L6, M6)+IF(B9=L7, M7)+IF(B9=L8, M8)+IF(B9=L9, M9)+IF(B9=L10, M10)+IF(B9=L11, M11)+IF(B9=L12, M12)+IF(B9=L13, M13)+IF(B9=L14, M14)+IF(B9=L15, M15)+IF(B9=L16, M16)+IF(B9=L17, M17)+IF(B9=L18, M18)+IF(B9=L19, M19)+IF(B9=L20, M20)+IF(B9=L21, M21)+IF(B9=L22, M22)</f>
        <v>0</v>
      </c>
      <c r="K10" s="13"/>
      <c r="L10" s="16">
        <v>8</v>
      </c>
      <c r="M10" s="15">
        <v>71400</v>
      </c>
    </row>
    <row r="11" spans="1:13" ht="21">
      <c r="A11" s="17" t="s">
        <v>103</v>
      </c>
      <c r="B11" s="119">
        <f>$B$2*30+$B$4+$B$5+30*$B$10</f>
        <v>94661840</v>
      </c>
      <c r="D11" s="17" t="s">
        <v>105</v>
      </c>
      <c r="E11" s="119">
        <f>$B$2*31+$B$4+$B$5+31*$B$10</f>
        <v>97050568</v>
      </c>
      <c r="K11" s="13"/>
      <c r="L11" s="16">
        <v>9</v>
      </c>
      <c r="M11" s="15">
        <v>71600</v>
      </c>
    </row>
    <row r="12" spans="1:13" ht="21">
      <c r="A12" s="17" t="s">
        <v>104</v>
      </c>
      <c r="B12" s="119">
        <f>$B$2*30+$B$3+$B$4+$B$5+30*$B$10</f>
        <v>99661840</v>
      </c>
      <c r="D12" s="17" t="s">
        <v>106</v>
      </c>
      <c r="E12" s="119">
        <f>$B$2*31+$B$3+$B$4+$B$5+31*$B$10</f>
        <v>102050568</v>
      </c>
      <c r="K12" s="13"/>
      <c r="L12" s="16">
        <v>10</v>
      </c>
      <c r="M12" s="15">
        <v>71800</v>
      </c>
    </row>
    <row r="13" spans="1:13" ht="21">
      <c r="A13" s="17" t="s">
        <v>112</v>
      </c>
      <c r="B13" s="119">
        <f>B12+($B$6*A!D5)</f>
        <v>99661840</v>
      </c>
      <c r="D13" s="17" t="s">
        <v>113</v>
      </c>
      <c r="E13" s="119">
        <f>E12+($B$6*A!D5)</f>
        <v>102050568</v>
      </c>
      <c r="K13" s="13"/>
      <c r="L13" s="16">
        <v>11</v>
      </c>
      <c r="M13" s="15">
        <v>72000</v>
      </c>
    </row>
    <row r="14" spans="1:13">
      <c r="E14" s="12"/>
      <c r="K14" s="13"/>
      <c r="L14" s="16">
        <v>12</v>
      </c>
      <c r="M14" s="15">
        <v>72400</v>
      </c>
    </row>
    <row r="15" spans="1:13">
      <c r="E15" s="12"/>
      <c r="K15" s="13"/>
      <c r="L15" s="22">
        <v>13</v>
      </c>
      <c r="M15" s="15">
        <v>72800</v>
      </c>
    </row>
    <row r="16" spans="1:13">
      <c r="A16" s="17" t="s">
        <v>101</v>
      </c>
      <c r="B16" s="119">
        <f>B11/E9</f>
        <v>537851.36363636365</v>
      </c>
      <c r="K16" s="13"/>
      <c r="L16" s="22">
        <v>14</v>
      </c>
      <c r="M16" s="15">
        <v>73200</v>
      </c>
    </row>
    <row r="17" spans="1:13">
      <c r="A17" s="17" t="s">
        <v>102</v>
      </c>
      <c r="B17" s="119">
        <f>B12/E9</f>
        <v>566260.45454545459</v>
      </c>
      <c r="D17" s="23"/>
      <c r="E17" s="24"/>
      <c r="F17" s="24"/>
      <c r="K17" s="13"/>
      <c r="L17" s="22">
        <v>15</v>
      </c>
      <c r="M17" s="15">
        <v>73600</v>
      </c>
    </row>
    <row r="18" spans="1:13">
      <c r="A18" s="17" t="s">
        <v>114</v>
      </c>
      <c r="B18" s="119">
        <f>B13/E9</f>
        <v>566260.45454545459</v>
      </c>
      <c r="D18" s="23"/>
      <c r="E18" s="24"/>
      <c r="F18" s="24"/>
      <c r="K18" s="13"/>
      <c r="L18" s="22">
        <v>16</v>
      </c>
      <c r="M18" s="15">
        <v>74000</v>
      </c>
    </row>
    <row r="19" spans="1:13">
      <c r="D19" s="23"/>
      <c r="E19" s="24"/>
      <c r="F19" s="24"/>
      <c r="K19" s="13"/>
      <c r="L19" s="22">
        <v>17</v>
      </c>
      <c r="M19" s="15">
        <v>74400</v>
      </c>
    </row>
    <row r="20" spans="1:13">
      <c r="K20" s="13"/>
      <c r="L20" s="22">
        <v>18</v>
      </c>
      <c r="M20" s="15">
        <v>74800</v>
      </c>
    </row>
    <row r="21" spans="1:13">
      <c r="K21" s="13"/>
      <c r="L21" s="22">
        <v>19</v>
      </c>
      <c r="M21" s="15">
        <v>75200</v>
      </c>
    </row>
    <row r="22" spans="1:13" ht="21">
      <c r="A22" s="17" t="s">
        <v>36</v>
      </c>
      <c r="B22" s="119">
        <f>(($B$2*30)+$B$4)*0.3</f>
        <v>25698552</v>
      </c>
      <c r="D22" s="17" t="s">
        <v>41</v>
      </c>
      <c r="E22" s="18">
        <f>(($B$2*31)+$B$4)*0.3</f>
        <v>26415170.399999999</v>
      </c>
      <c r="K22" s="13"/>
      <c r="L22" s="22">
        <v>20</v>
      </c>
      <c r="M22" s="15">
        <v>75600</v>
      </c>
    </row>
    <row r="23" spans="1:13">
      <c r="A23" s="17" t="s">
        <v>32</v>
      </c>
      <c r="B23" s="119">
        <f>$B$22*23/30</f>
        <v>19702223.199999999</v>
      </c>
      <c r="D23" s="17" t="s">
        <v>32</v>
      </c>
      <c r="E23" s="18">
        <f>E22*23/30</f>
        <v>20251630.639999997</v>
      </c>
      <c r="K23" s="13"/>
      <c r="L23" s="22">
        <v>21</v>
      </c>
      <c r="M23" s="15"/>
    </row>
    <row r="24" spans="1:13">
      <c r="A24" s="17" t="s">
        <v>33</v>
      </c>
      <c r="B24" s="119">
        <f>$B$22*7/30</f>
        <v>5996328.7999999998</v>
      </c>
      <c r="D24" s="17" t="s">
        <v>33</v>
      </c>
      <c r="E24" s="18">
        <f>E22*7/30</f>
        <v>6163539.7599999998</v>
      </c>
      <c r="K24" s="13"/>
      <c r="L24" s="22">
        <v>22</v>
      </c>
      <c r="M24" s="15"/>
    </row>
    <row r="25" spans="1:13">
      <c r="K25" s="13"/>
      <c r="L25" s="22">
        <v>23</v>
      </c>
      <c r="M25" s="15"/>
    </row>
    <row r="26" spans="1:13" ht="21">
      <c r="A26" s="17" t="s">
        <v>37</v>
      </c>
      <c r="B26" s="119">
        <f>(($B$2*30)+$B$4+$B$6)*0.3</f>
        <v>27848407.199999999</v>
      </c>
      <c r="D26" s="17" t="s">
        <v>39</v>
      </c>
      <c r="E26" s="18">
        <f>(($B$2*31)+$B$4+$B$6)*0.3</f>
        <v>28565025.599999998</v>
      </c>
      <c r="K26" s="13"/>
      <c r="L26" s="22">
        <v>24</v>
      </c>
      <c r="M26" s="15"/>
    </row>
    <row r="27" spans="1:13">
      <c r="A27" s="17" t="s">
        <v>32</v>
      </c>
      <c r="B27" s="119">
        <f>B26*23/30</f>
        <v>21350445.52</v>
      </c>
      <c r="D27" s="17" t="s">
        <v>32</v>
      </c>
      <c r="E27" s="18">
        <f>E26*23/30</f>
        <v>21899852.959999997</v>
      </c>
      <c r="K27" s="13"/>
      <c r="L27" s="22">
        <v>25</v>
      </c>
      <c r="M27" s="15"/>
    </row>
    <row r="28" spans="1:13">
      <c r="A28" s="17" t="s">
        <v>33</v>
      </c>
      <c r="B28" s="119">
        <f>B26*7/30</f>
        <v>6497961.6800000006</v>
      </c>
      <c r="D28" s="17" t="s">
        <v>33</v>
      </c>
      <c r="E28" s="18">
        <f>E26*7/30</f>
        <v>6665172.6399999997</v>
      </c>
      <c r="K28" s="13"/>
      <c r="L28" s="22">
        <v>26</v>
      </c>
      <c r="M28" s="15"/>
    </row>
    <row r="29" spans="1:13">
      <c r="K29" s="13"/>
      <c r="L29" s="22">
        <v>27</v>
      </c>
      <c r="M29" s="15"/>
    </row>
    <row r="30" spans="1:13" ht="21">
      <c r="A30" s="17" t="s">
        <v>38</v>
      </c>
      <c r="B30" s="119">
        <f>(($B$2*30)+$B$4+$B$7)*0.3</f>
        <v>25698552</v>
      </c>
      <c r="D30" s="17" t="s">
        <v>40</v>
      </c>
      <c r="E30" s="18">
        <f>(($B$2*31)+$B$4+$B$7)*0.3</f>
        <v>26415170.399999999</v>
      </c>
      <c r="K30" s="13"/>
      <c r="L30" s="22">
        <v>28</v>
      </c>
      <c r="M30" s="15"/>
    </row>
    <row r="31" spans="1:13" ht="19.5" thickBot="1">
      <c r="A31" s="17" t="s">
        <v>32</v>
      </c>
      <c r="B31" s="119">
        <f>B30*23/30</f>
        <v>19702223.199999999</v>
      </c>
      <c r="D31" s="17" t="s">
        <v>32</v>
      </c>
      <c r="E31" s="18">
        <f>E30*23/30</f>
        <v>20251630.639999997</v>
      </c>
      <c r="K31" s="13"/>
      <c r="L31" s="25">
        <v>29</v>
      </c>
      <c r="M31" s="26"/>
    </row>
    <row r="32" spans="1:13">
      <c r="A32" s="17" t="s">
        <v>33</v>
      </c>
      <c r="B32" s="119">
        <f>B30*7/30</f>
        <v>5996328.7999999998</v>
      </c>
      <c r="D32" s="17" t="s">
        <v>33</v>
      </c>
      <c r="E32" s="18">
        <f>E30*7/30</f>
        <v>6163539.7599999998</v>
      </c>
    </row>
    <row r="35" spans="1:5" ht="21">
      <c r="A35" s="17" t="s">
        <v>63</v>
      </c>
      <c r="B35" s="119">
        <f>(($B$2*30)+$B$4)*0.3/2</f>
        <v>12849276</v>
      </c>
      <c r="D35" s="17" t="s">
        <v>66</v>
      </c>
      <c r="E35" s="18">
        <f>(($B$2*31)+$B$4)*0.3/2</f>
        <v>13207585.199999999</v>
      </c>
    </row>
    <row r="36" spans="1:5">
      <c r="A36" s="17" t="s">
        <v>32</v>
      </c>
      <c r="B36" s="119">
        <f>$B$22*23/30/2</f>
        <v>9851111.5999999996</v>
      </c>
      <c r="D36" s="17" t="s">
        <v>32</v>
      </c>
      <c r="E36" s="18">
        <f>E35*23/30/2</f>
        <v>5062907.6599999992</v>
      </c>
    </row>
    <row r="37" spans="1:5">
      <c r="A37" s="17" t="s">
        <v>33</v>
      </c>
      <c r="B37" s="119">
        <f>$B$22*7/30/2</f>
        <v>2998164.4</v>
      </c>
      <c r="D37" s="17" t="s">
        <v>33</v>
      </c>
      <c r="E37" s="18">
        <f>E35*7/30/2</f>
        <v>1540884.94</v>
      </c>
    </row>
    <row r="39" spans="1:5" ht="21">
      <c r="A39" s="17" t="s">
        <v>64</v>
      </c>
      <c r="B39" s="119">
        <f>(($B$2*30)+$B$4+$B$6)*0.3/2</f>
        <v>13924203.6</v>
      </c>
      <c r="D39" s="17" t="s">
        <v>67</v>
      </c>
      <c r="E39" s="18">
        <f>(($B$2*31)+$B$4+$B$6)*0.3/2</f>
        <v>14282512.799999999</v>
      </c>
    </row>
    <row r="40" spans="1:5">
      <c r="A40" s="17" t="s">
        <v>32</v>
      </c>
      <c r="B40" s="119">
        <f>B39*23/30/2</f>
        <v>5337611.38</v>
      </c>
      <c r="D40" s="17" t="s">
        <v>32</v>
      </c>
      <c r="E40" s="18">
        <f>E39*23/30/2</f>
        <v>5474963.2399999993</v>
      </c>
    </row>
    <row r="41" spans="1:5">
      <c r="A41" s="17" t="s">
        <v>33</v>
      </c>
      <c r="B41" s="119">
        <f>B39*7/30/2</f>
        <v>1624490.4200000002</v>
      </c>
      <c r="D41" s="17" t="s">
        <v>33</v>
      </c>
      <c r="E41" s="18">
        <f>E39*7/30/2</f>
        <v>1666293.16</v>
      </c>
    </row>
    <row r="43" spans="1:5" ht="21">
      <c r="A43" s="17" t="s">
        <v>65</v>
      </c>
      <c r="B43" s="119">
        <f>(($B$2*30)+$B$4+$B$7)*0.3/2</f>
        <v>12849276</v>
      </c>
      <c r="D43" s="17" t="s">
        <v>68</v>
      </c>
      <c r="E43" s="18">
        <f>(($B$2*31)+$B$4+$B$7)*0.3/2</f>
        <v>13207585.199999999</v>
      </c>
    </row>
    <row r="44" spans="1:5">
      <c r="A44" s="17" t="s">
        <v>32</v>
      </c>
      <c r="B44" s="119">
        <f>B43*23/30/2</f>
        <v>4925555.8</v>
      </c>
      <c r="D44" s="17" t="s">
        <v>32</v>
      </c>
      <c r="E44" s="18">
        <f>E43*23/30/2</f>
        <v>5062907.6599999992</v>
      </c>
    </row>
    <row r="45" spans="1:5">
      <c r="A45" s="17" t="s">
        <v>33</v>
      </c>
      <c r="B45" s="119">
        <f>B43*7/30/2</f>
        <v>1499082.2</v>
      </c>
      <c r="D45" s="17" t="s">
        <v>33</v>
      </c>
      <c r="E45" s="18">
        <f>E43*7/30/2</f>
        <v>1540884.94</v>
      </c>
    </row>
  </sheetData>
  <sheetProtection password="DF50" sheet="1" objects="1" scenarios="1" selectLockedCells="1"/>
  <mergeCells count="1">
    <mergeCell ref="A1:B1"/>
  </mergeCells>
  <pageMargins left="0.70866141732283472" right="0.70866141732283472" top="0.74803149606299213" bottom="0.74803149606299213" header="0.31496062992125984" footer="0.31496062992125984"/>
  <pageSetup orientation="portrait" r:id="rId1"/>
  <legacyDrawing r:id="rId2"/>
</worksheet>
</file>

<file path=xl/worksheets/sheet3.xml><?xml version="1.0" encoding="utf-8"?>
<worksheet xmlns="http://schemas.openxmlformats.org/spreadsheetml/2006/main" xmlns:r="http://schemas.openxmlformats.org/officeDocument/2006/relationships">
  <dimension ref="A1:T8"/>
  <sheetViews>
    <sheetView rightToLeft="1" zoomScale="140" zoomScaleNormal="140" workbookViewId="0">
      <selection activeCell="F5" sqref="F5"/>
    </sheetView>
  </sheetViews>
  <sheetFormatPr defaultRowHeight="18.75"/>
  <cols>
    <col min="1" max="1" width="15.5703125" style="32" customWidth="1"/>
    <col min="2" max="2" width="16.5703125" style="21" customWidth="1"/>
    <col min="3" max="3" width="12.7109375" style="32" customWidth="1"/>
    <col min="4" max="4" width="19.140625" style="21" customWidth="1"/>
    <col min="5" max="5" width="11.7109375" style="32" customWidth="1"/>
    <col min="6" max="6" width="13.5703125" style="21" customWidth="1"/>
    <col min="7" max="16384" width="9.140625" style="27"/>
  </cols>
  <sheetData>
    <row r="1" spans="1:20" ht="23.25" customHeight="1">
      <c r="A1" s="132" t="s">
        <v>10</v>
      </c>
      <c r="B1" s="132"/>
      <c r="C1" s="132"/>
      <c r="D1" s="132"/>
      <c r="E1" s="132"/>
      <c r="F1" s="132"/>
      <c r="S1" s="28" t="s">
        <v>108</v>
      </c>
      <c r="T1" s="28" t="s">
        <v>70</v>
      </c>
    </row>
    <row r="2" spans="1:20" ht="23.25" customHeight="1">
      <c r="A2" s="29" t="s">
        <v>0</v>
      </c>
      <c r="B2" s="38"/>
      <c r="C2" s="29" t="s">
        <v>1</v>
      </c>
      <c r="D2" s="38"/>
      <c r="E2" s="29" t="s">
        <v>2</v>
      </c>
      <c r="F2" s="38"/>
      <c r="S2" s="28" t="s">
        <v>109</v>
      </c>
      <c r="T2" s="28" t="s">
        <v>78</v>
      </c>
    </row>
    <row r="3" spans="1:20" ht="23.25" customHeight="1">
      <c r="A3" s="29" t="s">
        <v>3</v>
      </c>
      <c r="B3" s="39"/>
      <c r="C3" s="29" t="s">
        <v>4</v>
      </c>
      <c r="D3" s="39"/>
      <c r="E3" s="29" t="s">
        <v>5</v>
      </c>
      <c r="F3" s="39"/>
      <c r="S3" s="28"/>
      <c r="T3" s="28"/>
    </row>
    <row r="4" spans="1:20" ht="23.25" customHeight="1">
      <c r="A4" s="29" t="s">
        <v>8</v>
      </c>
      <c r="B4" s="39"/>
      <c r="C4" s="29" t="s">
        <v>107</v>
      </c>
      <c r="D4" s="39" t="s">
        <v>108</v>
      </c>
      <c r="E4" s="29" t="s">
        <v>6</v>
      </c>
      <c r="F4" s="39"/>
    </row>
    <row r="5" spans="1:20" ht="23.25" customHeight="1">
      <c r="A5" s="29" t="s">
        <v>42</v>
      </c>
      <c r="B5" s="39"/>
      <c r="C5" s="29" t="s">
        <v>7</v>
      </c>
      <c r="D5" s="39">
        <v>0</v>
      </c>
      <c r="E5" s="30" t="s">
        <v>69</v>
      </c>
      <c r="F5" s="39"/>
    </row>
    <row r="6" spans="1:20" ht="23.25" customHeight="1" thickBot="1">
      <c r="A6" s="31"/>
      <c r="C6" s="29" t="s">
        <v>9</v>
      </c>
      <c r="D6" s="39"/>
    </row>
    <row r="7" spans="1:20" ht="23.25" customHeight="1" thickBot="1">
      <c r="A7" s="33" t="s">
        <v>15</v>
      </c>
      <c r="B7" s="34">
        <f>IF($D$4="مجرد", '1403'!$B$16, (IF($D$5=0, '1403'!$B$17, '1403'!$B$18)))</f>
        <v>537851.36363636365</v>
      </c>
      <c r="C7" s="35"/>
      <c r="D7" s="36"/>
      <c r="E7" s="35"/>
      <c r="F7" s="36"/>
    </row>
    <row r="8" spans="1:20" s="37" customFormat="1" ht="23.25" customHeight="1">
      <c r="A8" s="35"/>
      <c r="B8" s="36"/>
      <c r="C8" s="35"/>
      <c r="D8" s="36"/>
      <c r="E8" s="35"/>
      <c r="F8" s="36"/>
    </row>
  </sheetData>
  <sheetProtection password="DF50" sheet="1" objects="1" scenarios="1" selectLockedCells="1"/>
  <mergeCells count="1">
    <mergeCell ref="A1:F1"/>
  </mergeCells>
  <dataValidations count="2">
    <dataValidation type="list" allowBlank="1" showInputMessage="1" showErrorMessage="1" sqref="D4">
      <formula1>Tahol</formula1>
    </dataValidation>
    <dataValidation type="list" allowBlank="1" showInputMessage="1" showErrorMessage="1" sqref="F5">
      <formula1>Bime</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W30"/>
  <sheetViews>
    <sheetView rightToLeft="1" tabSelected="1" zoomScale="70" zoomScaleNormal="70" workbookViewId="0">
      <pane xSplit="1" ySplit="1" topLeftCell="B2" activePane="bottomRight" state="frozen"/>
      <selection pane="topRight" activeCell="B1" sqref="B1"/>
      <selection pane="bottomLeft" activeCell="A2" sqref="A2"/>
      <selection pane="bottomRight" activeCell="P1" sqref="P1"/>
    </sheetView>
  </sheetViews>
  <sheetFormatPr defaultRowHeight="21"/>
  <cols>
    <col min="1" max="1" width="9.140625" style="73"/>
    <col min="2" max="2" width="9.42578125" style="75" bestFit="1" customWidth="1"/>
    <col min="3" max="3" width="14.28515625" style="75" customWidth="1"/>
    <col min="4" max="4" width="23.7109375" style="75" customWidth="1"/>
    <col min="5" max="5" width="18.28515625" style="75" customWidth="1"/>
    <col min="6" max="6" width="14" style="75" customWidth="1"/>
    <col min="7" max="7" width="14.5703125" style="75" customWidth="1"/>
    <col min="8" max="8" width="29.140625" style="69" customWidth="1"/>
    <col min="9" max="9" width="16.7109375" style="75" customWidth="1"/>
    <col min="10" max="10" width="9.42578125" style="80" customWidth="1"/>
    <col min="11" max="11" width="16.7109375" style="72" customWidth="1"/>
    <col min="12" max="12" width="14.85546875" style="72" customWidth="1"/>
    <col min="13" max="13" width="15" style="69" customWidth="1"/>
    <col min="14" max="14" width="16.140625" style="75" customWidth="1"/>
    <col min="15" max="15" width="15.42578125" style="72" customWidth="1"/>
    <col min="16" max="16" width="18.42578125" style="69" customWidth="1"/>
    <col min="17" max="21" width="9.140625" style="69"/>
    <col min="22" max="22" width="9.140625" style="72"/>
    <col min="23" max="23" width="9.42578125" style="72" bestFit="1" customWidth="1"/>
    <col min="24" max="16384" width="9.140625" style="69"/>
  </cols>
  <sheetData>
    <row r="1" spans="1:23" s="67" customFormat="1" ht="90" customHeight="1" thickBot="1">
      <c r="A1" s="40" t="s">
        <v>29</v>
      </c>
      <c r="B1" s="101" t="s">
        <v>30</v>
      </c>
      <c r="C1" s="88" t="s">
        <v>31</v>
      </c>
      <c r="D1" s="88" t="s">
        <v>76</v>
      </c>
      <c r="E1" s="88" t="s">
        <v>52</v>
      </c>
      <c r="F1" s="102" t="s">
        <v>54</v>
      </c>
      <c r="G1" s="88" t="s">
        <v>53</v>
      </c>
      <c r="H1" s="101" t="s">
        <v>35</v>
      </c>
      <c r="I1" s="103" t="s">
        <v>77</v>
      </c>
      <c r="J1" s="85" t="s">
        <v>90</v>
      </c>
      <c r="K1" s="102" t="s">
        <v>34</v>
      </c>
      <c r="L1" s="102" t="s">
        <v>55</v>
      </c>
      <c r="M1" s="104" t="s">
        <v>35</v>
      </c>
      <c r="N1" s="88" t="s">
        <v>43</v>
      </c>
      <c r="O1" s="88" t="s">
        <v>44</v>
      </c>
      <c r="V1" s="68"/>
      <c r="W1" s="68"/>
    </row>
    <row r="2" spans="1:23" ht="21" customHeight="1">
      <c r="A2" s="99" t="s">
        <v>17</v>
      </c>
      <c r="B2" s="105"/>
      <c r="C2" s="106"/>
      <c r="D2" s="107" t="e">
        <f>C2/B2/7.3</f>
        <v>#DIV/0!</v>
      </c>
      <c r="E2" s="108">
        <f>C2*A!B$7</f>
        <v>0</v>
      </c>
      <c r="F2" s="109"/>
      <c r="G2" s="108">
        <f>E2+F2</f>
        <v>0</v>
      </c>
      <c r="H2" s="110"/>
      <c r="I2" s="107">
        <f>C2/'1403'!E$9</f>
        <v>0</v>
      </c>
      <c r="J2" s="111"/>
      <c r="K2" s="109"/>
      <c r="L2" s="109"/>
      <c r="M2" s="110"/>
      <c r="N2" s="108">
        <f>B2*'1403'!$B$2</f>
        <v>0</v>
      </c>
      <c r="O2" s="112">
        <f t="shared" ref="O2:O13" si="0">E2-N2</f>
        <v>0</v>
      </c>
      <c r="V2" s="70"/>
      <c r="W2" s="71"/>
    </row>
    <row r="3" spans="1:23" ht="21" customHeight="1">
      <c r="A3" s="99" t="s">
        <v>18</v>
      </c>
      <c r="B3" s="105"/>
      <c r="C3" s="106"/>
      <c r="D3" s="107" t="e">
        <f t="shared" ref="D3:D13" si="1">C3/B3/7.3</f>
        <v>#DIV/0!</v>
      </c>
      <c r="E3" s="108">
        <f>C3*A!B$7</f>
        <v>0</v>
      </c>
      <c r="F3" s="109"/>
      <c r="G3" s="108">
        <f>E3+F3</f>
        <v>0</v>
      </c>
      <c r="H3" s="110"/>
      <c r="I3" s="107">
        <f>C3/'1403'!E$9</f>
        <v>0</v>
      </c>
      <c r="J3" s="111"/>
      <c r="K3" s="109"/>
      <c r="L3" s="109"/>
      <c r="M3" s="110"/>
      <c r="N3" s="108">
        <f>B3*'1403'!$B$2</f>
        <v>0</v>
      </c>
      <c r="O3" s="112">
        <f t="shared" si="0"/>
        <v>0</v>
      </c>
      <c r="V3" s="70"/>
    </row>
    <row r="4" spans="1:23" ht="21" customHeight="1">
      <c r="A4" s="99" t="s">
        <v>19</v>
      </c>
      <c r="B4" s="105"/>
      <c r="C4" s="106"/>
      <c r="D4" s="107" t="e">
        <f t="shared" si="1"/>
        <v>#DIV/0!</v>
      </c>
      <c r="E4" s="108">
        <f>C4*A!B$7</f>
        <v>0</v>
      </c>
      <c r="F4" s="109"/>
      <c r="G4" s="108">
        <f t="shared" ref="G4:G13" si="2">E4+F4</f>
        <v>0</v>
      </c>
      <c r="H4" s="110"/>
      <c r="I4" s="107">
        <f>C4/'1403'!E$9</f>
        <v>0</v>
      </c>
      <c r="J4" s="111"/>
      <c r="K4" s="109"/>
      <c r="L4" s="109"/>
      <c r="M4" s="110"/>
      <c r="N4" s="108">
        <f>B4*'1403'!$B$2</f>
        <v>0</v>
      </c>
      <c r="O4" s="112">
        <f t="shared" si="0"/>
        <v>0</v>
      </c>
      <c r="V4" s="70"/>
    </row>
    <row r="5" spans="1:23" ht="21" customHeight="1">
      <c r="A5" s="99" t="s">
        <v>20</v>
      </c>
      <c r="B5" s="105"/>
      <c r="C5" s="106"/>
      <c r="D5" s="107" t="e">
        <f t="shared" si="1"/>
        <v>#DIV/0!</v>
      </c>
      <c r="E5" s="108">
        <f>C5*A!B$7</f>
        <v>0</v>
      </c>
      <c r="F5" s="109"/>
      <c r="G5" s="108">
        <f t="shared" si="2"/>
        <v>0</v>
      </c>
      <c r="H5" s="110"/>
      <c r="I5" s="107">
        <f>C5/'1403'!E$9</f>
        <v>0</v>
      </c>
      <c r="J5" s="111"/>
      <c r="K5" s="109"/>
      <c r="L5" s="109"/>
      <c r="M5" s="110"/>
      <c r="N5" s="108">
        <f>B5*'1403'!$B$2</f>
        <v>0</v>
      </c>
      <c r="O5" s="112">
        <f t="shared" si="0"/>
        <v>0</v>
      </c>
      <c r="V5" s="70"/>
    </row>
    <row r="6" spans="1:23" ht="21" customHeight="1">
      <c r="A6" s="99" t="s">
        <v>21</v>
      </c>
      <c r="B6" s="105"/>
      <c r="C6" s="106"/>
      <c r="D6" s="107" t="e">
        <f t="shared" si="1"/>
        <v>#DIV/0!</v>
      </c>
      <c r="E6" s="108">
        <f>C6*A!B$7</f>
        <v>0</v>
      </c>
      <c r="F6" s="109"/>
      <c r="G6" s="108">
        <f t="shared" si="2"/>
        <v>0</v>
      </c>
      <c r="H6" s="110"/>
      <c r="I6" s="107">
        <f>C6/'1403'!E$9</f>
        <v>0</v>
      </c>
      <c r="J6" s="111"/>
      <c r="K6" s="109"/>
      <c r="L6" s="109"/>
      <c r="M6" s="110"/>
      <c r="N6" s="108">
        <f>B6*'1403'!$B$2</f>
        <v>0</v>
      </c>
      <c r="O6" s="112">
        <f t="shared" si="0"/>
        <v>0</v>
      </c>
      <c r="V6" s="70"/>
    </row>
    <row r="7" spans="1:23" ht="21" customHeight="1">
      <c r="A7" s="99" t="s">
        <v>22</v>
      </c>
      <c r="B7" s="105"/>
      <c r="C7" s="106"/>
      <c r="D7" s="107" t="e">
        <f t="shared" si="1"/>
        <v>#DIV/0!</v>
      </c>
      <c r="E7" s="108">
        <f>C7*A!B$7</f>
        <v>0</v>
      </c>
      <c r="F7" s="109"/>
      <c r="G7" s="108">
        <f t="shared" si="2"/>
        <v>0</v>
      </c>
      <c r="H7" s="113"/>
      <c r="I7" s="107">
        <f>C7/'1403'!E$9</f>
        <v>0</v>
      </c>
      <c r="J7" s="111"/>
      <c r="K7" s="109"/>
      <c r="L7" s="109"/>
      <c r="M7" s="110"/>
      <c r="N7" s="108">
        <f>B7*'1403'!$B$2</f>
        <v>0</v>
      </c>
      <c r="O7" s="112">
        <f t="shared" si="0"/>
        <v>0</v>
      </c>
      <c r="V7" s="70"/>
    </row>
    <row r="8" spans="1:23" ht="21" customHeight="1">
      <c r="A8" s="99" t="s">
        <v>23</v>
      </c>
      <c r="B8" s="105"/>
      <c r="C8" s="106"/>
      <c r="D8" s="107" t="e">
        <f t="shared" si="1"/>
        <v>#DIV/0!</v>
      </c>
      <c r="E8" s="108">
        <f>C8*A!B$7</f>
        <v>0</v>
      </c>
      <c r="F8" s="109"/>
      <c r="G8" s="108">
        <f t="shared" si="2"/>
        <v>0</v>
      </c>
      <c r="H8" s="113"/>
      <c r="I8" s="107">
        <f>C8/'1403'!E$9</f>
        <v>0</v>
      </c>
      <c r="J8" s="111"/>
      <c r="K8" s="109"/>
      <c r="L8" s="109"/>
      <c r="M8" s="110"/>
      <c r="N8" s="108">
        <f>B8*'1403'!$B$2</f>
        <v>0</v>
      </c>
      <c r="O8" s="112">
        <f t="shared" si="0"/>
        <v>0</v>
      </c>
      <c r="V8" s="70"/>
    </row>
    <row r="9" spans="1:23" ht="21" customHeight="1">
      <c r="A9" s="99" t="s">
        <v>24</v>
      </c>
      <c r="B9" s="105"/>
      <c r="C9" s="106"/>
      <c r="D9" s="107" t="e">
        <f t="shared" si="1"/>
        <v>#DIV/0!</v>
      </c>
      <c r="E9" s="108">
        <f>C9*A!B$7</f>
        <v>0</v>
      </c>
      <c r="F9" s="109"/>
      <c r="G9" s="108">
        <f t="shared" si="2"/>
        <v>0</v>
      </c>
      <c r="H9" s="110"/>
      <c r="I9" s="107">
        <f>C9/'1403'!E$9</f>
        <v>0</v>
      </c>
      <c r="J9" s="111"/>
      <c r="K9" s="109"/>
      <c r="L9" s="109"/>
      <c r="M9" s="110"/>
      <c r="N9" s="108">
        <f>B9*'1403'!$B$2</f>
        <v>0</v>
      </c>
      <c r="O9" s="112">
        <f t="shared" si="0"/>
        <v>0</v>
      </c>
      <c r="V9" s="70"/>
    </row>
    <row r="10" spans="1:23" ht="21" customHeight="1">
      <c r="A10" s="99" t="s">
        <v>25</v>
      </c>
      <c r="B10" s="105"/>
      <c r="C10" s="106"/>
      <c r="D10" s="107" t="e">
        <f t="shared" si="1"/>
        <v>#DIV/0!</v>
      </c>
      <c r="E10" s="108">
        <f>C10*A!B$7</f>
        <v>0</v>
      </c>
      <c r="F10" s="109"/>
      <c r="G10" s="108">
        <f t="shared" si="2"/>
        <v>0</v>
      </c>
      <c r="H10" s="110"/>
      <c r="I10" s="107">
        <f>C10/'1403'!E$9</f>
        <v>0</v>
      </c>
      <c r="J10" s="111"/>
      <c r="K10" s="109"/>
      <c r="L10" s="109"/>
      <c r="M10" s="110"/>
      <c r="N10" s="108">
        <f>B10*'1403'!$B$2</f>
        <v>0</v>
      </c>
      <c r="O10" s="112">
        <f t="shared" si="0"/>
        <v>0</v>
      </c>
      <c r="V10" s="70"/>
    </row>
    <row r="11" spans="1:23" ht="21" customHeight="1">
      <c r="A11" s="99" t="s">
        <v>26</v>
      </c>
      <c r="B11" s="105"/>
      <c r="C11" s="106"/>
      <c r="D11" s="107" t="e">
        <f t="shared" si="1"/>
        <v>#DIV/0!</v>
      </c>
      <c r="E11" s="108">
        <f>C11*A!B$7</f>
        <v>0</v>
      </c>
      <c r="F11" s="109"/>
      <c r="G11" s="108">
        <f t="shared" si="2"/>
        <v>0</v>
      </c>
      <c r="H11" s="113"/>
      <c r="I11" s="107">
        <f>C11/'1403'!E$9</f>
        <v>0</v>
      </c>
      <c r="J11" s="111"/>
      <c r="K11" s="109"/>
      <c r="L11" s="109"/>
      <c r="M11" s="110"/>
      <c r="N11" s="108">
        <f>B11*'1403'!$B$2</f>
        <v>0</v>
      </c>
      <c r="O11" s="112">
        <f t="shared" si="0"/>
        <v>0</v>
      </c>
      <c r="V11" s="70"/>
    </row>
    <row r="12" spans="1:23" ht="21" customHeight="1">
      <c r="A12" s="99" t="s">
        <v>27</v>
      </c>
      <c r="B12" s="105"/>
      <c r="C12" s="106"/>
      <c r="D12" s="107" t="e">
        <f t="shared" si="1"/>
        <v>#DIV/0!</v>
      </c>
      <c r="E12" s="108">
        <f>C12*A!B$7</f>
        <v>0</v>
      </c>
      <c r="F12" s="109"/>
      <c r="G12" s="108">
        <f t="shared" si="2"/>
        <v>0</v>
      </c>
      <c r="H12" s="113"/>
      <c r="I12" s="107">
        <f>C12/'1403'!E$9</f>
        <v>0</v>
      </c>
      <c r="J12" s="111"/>
      <c r="K12" s="109"/>
      <c r="L12" s="109"/>
      <c r="M12" s="110"/>
      <c r="N12" s="108">
        <f>B12*'1403'!$B$2</f>
        <v>0</v>
      </c>
      <c r="O12" s="112">
        <f t="shared" si="0"/>
        <v>0</v>
      </c>
      <c r="V12" s="70"/>
    </row>
    <row r="13" spans="1:23" ht="21" customHeight="1" thickBot="1">
      <c r="A13" s="100" t="s">
        <v>28</v>
      </c>
      <c r="B13" s="105"/>
      <c r="C13" s="106"/>
      <c r="D13" s="107" t="e">
        <f t="shared" si="1"/>
        <v>#DIV/0!</v>
      </c>
      <c r="E13" s="108">
        <f>C13*A!B$7</f>
        <v>0</v>
      </c>
      <c r="F13" s="109"/>
      <c r="G13" s="108">
        <f t="shared" si="2"/>
        <v>0</v>
      </c>
      <c r="H13" s="113"/>
      <c r="I13" s="107">
        <f>C13/'1403'!E$9</f>
        <v>0</v>
      </c>
      <c r="J13" s="111"/>
      <c r="K13" s="109"/>
      <c r="L13" s="109"/>
      <c r="M13" s="110"/>
      <c r="N13" s="108">
        <f>B13*'1403'!$B$2</f>
        <v>0</v>
      </c>
      <c r="O13" s="112">
        <f t="shared" si="0"/>
        <v>0</v>
      </c>
      <c r="V13" s="70"/>
    </row>
    <row r="14" spans="1:23" ht="21.75" thickBot="1">
      <c r="B14" s="89"/>
      <c r="C14" s="89"/>
      <c r="D14" s="89"/>
      <c r="E14" s="89"/>
      <c r="H14" s="75"/>
      <c r="I14" s="89"/>
      <c r="J14" s="86"/>
      <c r="K14" s="89"/>
      <c r="L14" s="89"/>
      <c r="M14" s="75"/>
      <c r="O14" s="75"/>
    </row>
    <row r="15" spans="1:23" ht="24.75" thickBot="1">
      <c r="B15" s="41" t="e">
        <f t="shared" ref="B15:C15" si="3">AVERAGEIF(B2:B13, "&gt;0", B2:B13)</f>
        <v>#DIV/0!</v>
      </c>
      <c r="C15" s="42" t="e">
        <f t="shared" si="3"/>
        <v>#DIV/0!</v>
      </c>
      <c r="D15" s="42" t="e">
        <f>AVERAGEIF(D2:D13, "&gt;0")</f>
        <v>#DIV/0!</v>
      </c>
      <c r="E15" s="98">
        <f>SUMIF(E2:E13, "&gt;0", E2:E13)</f>
        <v>0</v>
      </c>
      <c r="H15" s="79"/>
      <c r="I15" s="43" t="e">
        <f>AVERAGEIF(I2:I13,"&gt;0")</f>
        <v>#DIV/0!</v>
      </c>
      <c r="J15" s="81" t="e">
        <f>AVERAGEIF(J2:J13,"&gt;0")</f>
        <v>#DIV/0!</v>
      </c>
      <c r="K15" s="98">
        <f>SUM(K2:K13)</f>
        <v>0</v>
      </c>
      <c r="L15" s="98">
        <f>SUM(L2:L13)</f>
        <v>0</v>
      </c>
      <c r="M15" s="75"/>
      <c r="O15" s="90">
        <f>SUMIF(O2:O13, "&lt;0", O2:O13)</f>
        <v>0</v>
      </c>
      <c r="P15" s="44" t="s">
        <v>45</v>
      </c>
      <c r="Q15" s="77"/>
      <c r="R15" s="77"/>
      <c r="S15" s="77"/>
      <c r="T15" s="78"/>
    </row>
    <row r="16" spans="1:23" ht="21.75" thickBot="1">
      <c r="B16" s="45" t="s">
        <v>51</v>
      </c>
      <c r="C16" s="45" t="s">
        <v>51</v>
      </c>
      <c r="D16" s="45" t="s">
        <v>51</v>
      </c>
      <c r="E16" s="45" t="s">
        <v>56</v>
      </c>
      <c r="H16" s="79"/>
      <c r="I16" s="45" t="s">
        <v>51</v>
      </c>
      <c r="J16" s="45" t="s">
        <v>51</v>
      </c>
      <c r="K16" s="45" t="s">
        <v>56</v>
      </c>
      <c r="L16" s="45" t="s">
        <v>56</v>
      </c>
      <c r="M16" s="75"/>
      <c r="O16" s="75"/>
    </row>
    <row r="17" spans="1:13" ht="21.75" thickBot="1">
      <c r="I17" s="74"/>
      <c r="J17" s="83"/>
      <c r="K17" s="82"/>
      <c r="M17" s="87"/>
    </row>
    <row r="18" spans="1:13" ht="27" thickBot="1">
      <c r="H18" s="76"/>
      <c r="I18" s="91" t="e">
        <f>(AVERAGEIF(I2:I13,"&gt;0"))*((COUNTIF(I2:I13,"&gt;0")/12))</f>
        <v>#DIV/0!</v>
      </c>
      <c r="J18" s="69"/>
      <c r="K18" s="69"/>
      <c r="M18" s="87"/>
    </row>
    <row r="19" spans="1:13" ht="69" customHeight="1" thickBot="1">
      <c r="A19" s="133" t="s">
        <v>96</v>
      </c>
      <c r="B19" s="134"/>
      <c r="C19" s="134"/>
      <c r="D19" s="114">
        <f>A!B2</f>
        <v>0</v>
      </c>
      <c r="E19" s="114">
        <f>A!D2</f>
        <v>0</v>
      </c>
      <c r="F19" s="115" t="s">
        <v>97</v>
      </c>
      <c r="G19" s="116">
        <f>'1403'!A1</f>
        <v>1403</v>
      </c>
      <c r="I19" s="84" t="s">
        <v>91</v>
      </c>
      <c r="J19" s="72"/>
      <c r="M19" s="87"/>
    </row>
    <row r="30" spans="1:13">
      <c r="B30" s="75">
        <f>COUNTA(B2:B13)</f>
        <v>0</v>
      </c>
    </row>
  </sheetData>
  <sheetProtection password="DF50" sheet="1" objects="1" scenarios="1" selectLockedCells="1"/>
  <mergeCells count="1">
    <mergeCell ref="A19:C19"/>
  </mergeCells>
  <conditionalFormatting sqref="O2:O13">
    <cfRule type="cellIs" dxfId="4" priority="1" operator="lessThan">
      <formula>0</formula>
    </cfRule>
    <cfRule type="cellIs" dxfId="3" priority="3" operator="lessThan">
      <formula>0</formula>
    </cfRule>
  </conditionalFormatting>
  <conditionalFormatting sqref="O15">
    <cfRule type="cellIs" dxfId="2" priority="2" operator="lessThan">
      <formula>0</formula>
    </cfRule>
  </conditionalFormatting>
  <printOptions horizontalCentered="1" verticalCentered="1" headings="1"/>
  <pageMargins left="0" right="0" top="0" bottom="0" header="0.31496062992125984" footer="0.31496062992125984"/>
  <pageSetup paperSize="9" scale="57" orientation="landscape" r:id="rId1"/>
  <ignoredErrors>
    <ignoredError sqref="D2 B15:C15" evalError="1"/>
  </ignoredErrors>
  <legacyDrawing r:id="rId2"/>
</worksheet>
</file>

<file path=xl/worksheets/sheet5.xml><?xml version="1.0" encoding="utf-8"?>
<worksheet xmlns="http://schemas.openxmlformats.org/spreadsheetml/2006/main" xmlns:r="http://schemas.openxmlformats.org/officeDocument/2006/relationships">
  <dimension ref="A1:H20"/>
  <sheetViews>
    <sheetView rightToLeft="1" topLeftCell="A2" zoomScale="80" zoomScaleNormal="80" workbookViewId="0">
      <selection activeCell="B5" sqref="B5"/>
    </sheetView>
  </sheetViews>
  <sheetFormatPr defaultRowHeight="18.75"/>
  <cols>
    <col min="1" max="1" width="24.28515625" style="32" customWidth="1"/>
    <col min="2" max="2" width="16.5703125" style="21" customWidth="1"/>
    <col min="3" max="3" width="31.7109375" style="32" customWidth="1"/>
    <col min="4" max="4" width="19.140625" style="21" customWidth="1"/>
    <col min="5" max="5" width="9.140625" style="27"/>
    <col min="6" max="6" width="15.42578125" style="27" customWidth="1"/>
    <col min="7" max="7" width="19.42578125" style="27" customWidth="1"/>
    <col min="8" max="8" width="9.140625" style="27"/>
    <col min="9" max="9" width="9.140625" style="27" customWidth="1"/>
    <col min="10" max="16384" width="9.140625" style="27"/>
  </cols>
  <sheetData>
    <row r="1" spans="1:8" ht="23.25" customHeight="1" thickBot="1">
      <c r="A1" s="135" t="s">
        <v>72</v>
      </c>
      <c r="B1" s="136"/>
      <c r="C1" s="137" t="s">
        <v>46</v>
      </c>
      <c r="D1" s="138"/>
    </row>
    <row r="2" spans="1:8" ht="23.25" customHeight="1">
      <c r="A2" s="46" t="s">
        <v>47</v>
      </c>
      <c r="B2" s="92" t="e">
        <f>30*'1403'!$B$2*B!$I$18</f>
        <v>#DIV/0!</v>
      </c>
      <c r="C2" s="47" t="s">
        <v>50</v>
      </c>
      <c r="D2" s="92">
        <f>B!K15*7/30</f>
        <v>0</v>
      </c>
    </row>
    <row r="3" spans="1:8" ht="23.25" customHeight="1">
      <c r="A3" s="46" t="s">
        <v>48</v>
      </c>
      <c r="B3" s="92" t="e">
        <f>30*'1403'!$B$2*B!$I$18</f>
        <v>#DIV/0!</v>
      </c>
      <c r="C3" s="47" t="s">
        <v>84</v>
      </c>
      <c r="D3" s="92" t="e">
        <f>IF(B!J15&lt;B!B15, 0)+IF(B!J15&gt;=B!B15, ((B!K15*23/30)*(1-B!$I$18)))</f>
        <v>#DIV/0!</v>
      </c>
    </row>
    <row r="4" spans="1:8" ht="23.25" customHeight="1">
      <c r="A4" s="46" t="s">
        <v>49</v>
      </c>
      <c r="B4" s="92" t="e">
        <f>30*'1403'!$B$2*B!$I$18</f>
        <v>#DIV/0!</v>
      </c>
      <c r="C4" s="47" t="s">
        <v>59</v>
      </c>
      <c r="D4" s="92">
        <f>B!L15</f>
        <v>0</v>
      </c>
    </row>
    <row r="5" spans="1:8" ht="23.25" customHeight="1">
      <c r="A5" s="46" t="s">
        <v>58</v>
      </c>
      <c r="B5" s="93">
        <f>IF(B!O15&lt;0, (-1*B!O15), 0)</f>
        <v>0</v>
      </c>
      <c r="C5" s="48" t="s">
        <v>62</v>
      </c>
      <c r="D5" s="94"/>
    </row>
    <row r="6" spans="1:8" ht="23.25" customHeight="1">
      <c r="A6" s="46" t="s">
        <v>57</v>
      </c>
      <c r="B6" s="92" t="e">
        <f>'1403'!$B$2*21*B!$I$18</f>
        <v>#DIV/0!</v>
      </c>
      <c r="C6" s="48" t="s">
        <v>62</v>
      </c>
      <c r="D6" s="94"/>
    </row>
    <row r="7" spans="1:8" ht="23.25" customHeight="1">
      <c r="A7" s="49" t="s">
        <v>62</v>
      </c>
      <c r="B7" s="94"/>
      <c r="C7" s="48" t="s">
        <v>62</v>
      </c>
      <c r="D7" s="94"/>
    </row>
    <row r="8" spans="1:8" ht="23.25" customHeight="1" thickBot="1">
      <c r="A8" s="50"/>
      <c r="B8" s="95"/>
      <c r="C8" s="50"/>
      <c r="D8" s="95"/>
    </row>
    <row r="9" spans="1:8" ht="21.75" thickBot="1">
      <c r="A9" s="52" t="s">
        <v>60</v>
      </c>
      <c r="B9" s="96" t="e">
        <f>SUM(B2:B7)</f>
        <v>#DIV/0!</v>
      </c>
      <c r="C9" s="53" t="s">
        <v>60</v>
      </c>
      <c r="D9" s="97" t="e">
        <f>SUM(D2:D7)</f>
        <v>#DIV/0!</v>
      </c>
    </row>
    <row r="10" spans="1:8" ht="19.5" thickBot="1">
      <c r="A10" s="54"/>
      <c r="B10" s="55"/>
      <c r="C10" s="56"/>
      <c r="D10" s="57"/>
      <c r="E10" s="58"/>
      <c r="F10" s="58"/>
      <c r="G10" s="58"/>
    </row>
    <row r="11" spans="1:8" ht="31.5" thickTop="1" thickBot="1">
      <c r="A11" s="59" t="s">
        <v>61</v>
      </c>
      <c r="B11" s="139" t="e">
        <f>B9-D9</f>
        <v>#DIV/0!</v>
      </c>
      <c r="C11" s="140"/>
      <c r="D11" s="57"/>
      <c r="E11" s="58"/>
      <c r="F11" s="58"/>
      <c r="G11" s="58"/>
    </row>
    <row r="12" spans="1:8" ht="20.25" thickTop="1" thickBot="1">
      <c r="A12" s="60"/>
      <c r="B12" s="51"/>
      <c r="C12" s="60"/>
      <c r="D12" s="51"/>
      <c r="E12" s="58"/>
      <c r="F12" s="58"/>
      <c r="G12" s="58"/>
    </row>
    <row r="13" spans="1:8" ht="21">
      <c r="A13" s="61" t="s">
        <v>73</v>
      </c>
      <c r="B13" s="62">
        <f>A!B2</f>
        <v>0</v>
      </c>
      <c r="C13" s="62">
        <f>A!D2</f>
        <v>0</v>
      </c>
      <c r="D13" s="63"/>
      <c r="E13" s="37"/>
      <c r="F13" s="37"/>
      <c r="G13" s="64"/>
      <c r="H13" s="37"/>
    </row>
    <row r="14" spans="1:8" ht="21">
      <c r="A14" s="61" t="s">
        <v>74</v>
      </c>
      <c r="B14" s="62">
        <f>A!F2</f>
        <v>0</v>
      </c>
      <c r="C14" s="62"/>
      <c r="D14" s="63"/>
      <c r="E14" s="37"/>
      <c r="F14" s="37"/>
      <c r="G14" s="64"/>
      <c r="H14" s="37"/>
    </row>
    <row r="15" spans="1:8" ht="21">
      <c r="A15" s="61" t="s">
        <v>75</v>
      </c>
      <c r="B15" s="62">
        <f>A!D3</f>
        <v>0</v>
      </c>
      <c r="C15" s="62"/>
      <c r="D15" s="63"/>
      <c r="E15" s="37"/>
      <c r="F15" s="37"/>
      <c r="G15" s="64"/>
      <c r="H15" s="37"/>
    </row>
    <row r="16" spans="1:8" ht="171" customHeight="1" thickBot="1">
      <c r="A16" s="141" t="s">
        <v>116</v>
      </c>
      <c r="B16" s="142"/>
      <c r="C16" s="142"/>
      <c r="D16" s="143"/>
      <c r="E16" s="65"/>
      <c r="F16" s="66"/>
      <c r="G16" s="66"/>
      <c r="H16" s="37"/>
    </row>
    <row r="17" spans="1:4">
      <c r="A17" s="27"/>
      <c r="B17" s="27"/>
      <c r="C17" s="27"/>
      <c r="D17" s="27"/>
    </row>
    <row r="18" spans="1:4">
      <c r="A18" s="27"/>
      <c r="B18" s="27"/>
      <c r="C18" s="27"/>
      <c r="D18" s="27"/>
    </row>
    <row r="19" spans="1:4">
      <c r="A19" s="27"/>
      <c r="B19" s="27"/>
      <c r="C19" s="27"/>
      <c r="D19" s="27"/>
    </row>
    <row r="20" spans="1:4">
      <c r="A20" s="27"/>
      <c r="B20" s="27"/>
      <c r="C20" s="27"/>
      <c r="D20" s="27"/>
    </row>
  </sheetData>
  <sheetProtection password="DF50" sheet="1" objects="1" scenarios="1" selectLockedCells="1"/>
  <mergeCells count="4">
    <mergeCell ref="A1:B1"/>
    <mergeCell ref="C1:D1"/>
    <mergeCell ref="B11:C11"/>
    <mergeCell ref="A16:D16"/>
  </mergeCells>
  <conditionalFormatting sqref="B11">
    <cfRule type="cellIs" dxfId="1" priority="3" operator="greaterThan">
      <formula>0</formula>
    </cfRule>
    <cfRule type="cellIs" dxfId="0" priority="4" operator="lessThan">
      <formula>0</formula>
    </cfRule>
  </conditionalFormatting>
  <dataValidations disablePrompts="1" count="1">
    <dataValidation type="whole" allowBlank="1" showInputMessage="1" showErrorMessage="1" sqref="D6">
      <formula1>0</formula1>
      <formula2>2</formula2>
    </dataValidation>
  </dataValidations>
  <printOptions horizontalCentered="1"/>
  <pageMargins left="0.31496062992125984" right="0.31496062992125984" top="0.74803149606299213" bottom="0.74803149606299213" header="0.31496062992125984" footer="0.31496062992125984"/>
  <pageSetup paperSize="9" orientation="portrait" r:id="rId1"/>
  <ignoredErrors>
    <ignoredError sqref="B9 D9" evalError="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ReadMe</vt:lpstr>
      <vt:lpstr>1403</vt:lpstr>
      <vt:lpstr>A</vt:lpstr>
      <vt:lpstr>B</vt:lpstr>
      <vt:lpstr>Tasviye</vt:lpstr>
      <vt:lpstr>Bime</vt:lpstr>
      <vt:lpstr>'1403'!Print_Area</vt:lpstr>
      <vt:lpstr>A!Print_Area</vt:lpstr>
      <vt:lpstr>B!Print_Area</vt:lpstr>
      <vt:lpstr>ReadMe!Print_Area</vt:lpstr>
      <vt:lpstr>Tasviye!Print_Area</vt:lpstr>
      <vt:lpstr>B!Print_Titles</vt:lpstr>
      <vt:lpstr>Tahol</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Saeed</dc:creator>
  <cp:lastModifiedBy>Saeed</cp:lastModifiedBy>
  <cp:lastPrinted>2021-04-16T08:08:02Z</cp:lastPrinted>
  <dcterms:created xsi:type="dcterms:W3CDTF">2017-10-29T13:28:04Z</dcterms:created>
  <dcterms:modified xsi:type="dcterms:W3CDTF">2024-03-29T18:07:53Z</dcterms:modified>
</cp:coreProperties>
</file>