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D:\1 Clinic Vizhe 95 05 08\Parastaran\DastMozd\Dastmozd 1405\"/>
    </mc:Choice>
  </mc:AlternateContent>
  <xr:revisionPtr revIDLastSave="0" documentId="13_ncr:1_{21053775-8C1F-4134-9615-F4C86A8F8FD1}" xr6:coauthVersionLast="47" xr6:coauthVersionMax="47" xr10:uidLastSave="{00000000-0000-0000-0000-000000000000}"/>
  <bookViews>
    <workbookView xWindow="-108" yWindow="-108" windowWidth="23256" windowHeight="12576" activeTab="4" xr2:uid="{00000000-000D-0000-FFFF-FFFF00000000}"/>
  </bookViews>
  <sheets>
    <sheet name="ReadMe" sheetId="19" r:id="rId1"/>
    <sheet name="1405" sheetId="4" r:id="rId2"/>
    <sheet name="A" sheetId="1" r:id="rId3"/>
    <sheet name="B" sheetId="5" r:id="rId4"/>
    <sheet name="Tasviye" sheetId="18" r:id="rId5"/>
  </sheets>
  <definedNames>
    <definedName name="AAA">#REF!</definedName>
    <definedName name="BBB">#REF!</definedName>
    <definedName name="Bime">A!$T$1:$T$2</definedName>
    <definedName name="_xlnm.Print_Area" localSheetId="1">'1405'!$A$1:$E$19</definedName>
    <definedName name="_xlnm.Print_Area" localSheetId="2">A!$A$1:$F$7</definedName>
    <definedName name="_xlnm.Print_Area" localSheetId="3">B!$A$1:$O$19</definedName>
    <definedName name="_xlnm.Print_Area" localSheetId="0">ReadMe!$A$1:$Q$9</definedName>
    <definedName name="_xlnm.Print_Area" localSheetId="4">Tasviye!$A$1:$D$16</definedName>
    <definedName name="_xlnm.Print_Titles" localSheetId="3">B!$A:$A,B!$1:$1</definedName>
    <definedName name="Tahol">A!$S$1:$S$2</definedName>
    <definedName name="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10" i="4" s="1"/>
  <c r="G19" i="5" l="1"/>
  <c r="E19" i="5"/>
  <c r="D19" i="5"/>
  <c r="E30" i="4"/>
  <c r="E32" i="4" s="1"/>
  <c r="E26" i="4"/>
  <c r="E28" i="4" s="1"/>
  <c r="B26" i="4"/>
  <c r="B28" i="4" s="1"/>
  <c r="E22" i="4"/>
  <c r="E24" i="4" s="1"/>
  <c r="B22" i="4"/>
  <c r="B24" i="4" s="1"/>
  <c r="B30" i="4" l="1"/>
  <c r="B32" i="4" s="1"/>
  <c r="E23" i="4"/>
  <c r="E27" i="4"/>
  <c r="E31" i="4"/>
  <c r="B23" i="4"/>
  <c r="B27" i="4"/>
  <c r="B31" i="4"/>
  <c r="B30" i="5" l="1"/>
  <c r="J15" i="5"/>
  <c r="D3" i="5" l="1"/>
  <c r="D4" i="5"/>
  <c r="D5" i="5"/>
  <c r="D6" i="5"/>
  <c r="D7" i="5"/>
  <c r="D8" i="5"/>
  <c r="D9" i="5"/>
  <c r="D10" i="5"/>
  <c r="D11" i="5"/>
  <c r="D12" i="5"/>
  <c r="D13" i="5"/>
  <c r="I3" i="5"/>
  <c r="I4" i="5"/>
  <c r="I5" i="5"/>
  <c r="I6" i="5"/>
  <c r="I7" i="5"/>
  <c r="I8" i="5"/>
  <c r="I9" i="5"/>
  <c r="I10" i="5"/>
  <c r="I11" i="5"/>
  <c r="I12" i="5"/>
  <c r="I13" i="5"/>
  <c r="I2" i="5"/>
  <c r="B15" i="5"/>
  <c r="C15" i="5"/>
  <c r="I18" i="5" l="1"/>
  <c r="B4" i="18" s="1"/>
  <c r="I15" i="5"/>
  <c r="C13" i="18"/>
  <c r="B15" i="18"/>
  <c r="B14" i="18"/>
  <c r="B13" i="18"/>
  <c r="B43" i="4"/>
  <c r="B44" i="4" s="1"/>
  <c r="E43" i="4"/>
  <c r="E45" i="4" s="1"/>
  <c r="E39" i="4"/>
  <c r="E40" i="4" s="1"/>
  <c r="B39" i="4"/>
  <c r="B41" i="4" s="1"/>
  <c r="E35" i="4"/>
  <c r="E36" i="4" s="1"/>
  <c r="B35" i="4"/>
  <c r="B2" i="18" l="1"/>
  <c r="B6" i="18"/>
  <c r="B3" i="18"/>
  <c r="E44" i="4"/>
  <c r="B40" i="4"/>
  <c r="E37" i="4"/>
  <c r="B45" i="4"/>
  <c r="E41" i="4"/>
  <c r="K15" i="5"/>
  <c r="D3" i="18" s="1"/>
  <c r="L15" i="5"/>
  <c r="D4" i="18" s="1"/>
  <c r="N13" i="5"/>
  <c r="N12" i="5"/>
  <c r="N11" i="5"/>
  <c r="N10" i="5"/>
  <c r="N9" i="5"/>
  <c r="N8" i="5"/>
  <c r="N7" i="5"/>
  <c r="N6" i="5"/>
  <c r="N5" i="5"/>
  <c r="N4" i="5"/>
  <c r="N3" i="5"/>
  <c r="N2" i="5"/>
  <c r="D2" i="18" l="1"/>
  <c r="E12" i="4" l="1"/>
  <c r="E13" i="4" s="1"/>
  <c r="B11" i="4"/>
  <c r="B16" i="4" s="1"/>
  <c r="E11" i="4"/>
  <c r="B12" i="4"/>
  <c r="B13" i="4" s="1"/>
  <c r="B37" i="4"/>
  <c r="B36" i="4"/>
  <c r="D2" i="5"/>
  <c r="D15" i="5" s="1"/>
  <c r="D9" i="18" l="1"/>
  <c r="B17" i="4"/>
  <c r="B18" i="4" l="1"/>
  <c r="B7" i="1" s="1"/>
  <c r="E3" i="5" l="1"/>
  <c r="E7" i="5"/>
  <c r="E11" i="5"/>
  <c r="E4" i="5"/>
  <c r="E8" i="5"/>
  <c r="E12" i="5"/>
  <c r="E2" i="5"/>
  <c r="G2" i="5" s="1"/>
  <c r="E5" i="5"/>
  <c r="E9" i="5"/>
  <c r="E13" i="5"/>
  <c r="E6" i="5"/>
  <c r="E10" i="5"/>
  <c r="O3" i="5" l="1"/>
  <c r="G3" i="5"/>
  <c r="O6" i="5"/>
  <c r="G6" i="5"/>
  <c r="O9" i="5"/>
  <c r="G9" i="5"/>
  <c r="O8" i="5"/>
  <c r="G8" i="5"/>
  <c r="O11" i="5"/>
  <c r="G11" i="5"/>
  <c r="O10" i="5"/>
  <c r="G10" i="5"/>
  <c r="O13" i="5"/>
  <c r="G13" i="5"/>
  <c r="O5" i="5"/>
  <c r="G5" i="5"/>
  <c r="O12" i="5"/>
  <c r="G12" i="5"/>
  <c r="O4" i="5"/>
  <c r="G4" i="5"/>
  <c r="O7" i="5"/>
  <c r="G7" i="5"/>
  <c r="O2" i="5"/>
  <c r="E15" i="5"/>
  <c r="O15" i="5" l="1"/>
  <c r="B5" i="18" s="1"/>
  <c r="B9" i="18" s="1"/>
  <c r="B1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Saeed</author>
  </authors>
  <commentList>
    <comment ref="E9" authorId="0" shapeId="0" xr:uid="{00000000-0006-0000-0100-000001000000}">
      <text>
        <r>
          <rPr>
            <b/>
            <sz val="9"/>
            <color indexed="81"/>
            <rFont val="Tahoma"/>
            <family val="2"/>
          </rPr>
          <t>سال = 365 روز
52 جمعه
24 روز تعطیلی مناسبت ها (بطور متوسط )
289 روز کاری * 7.3 ساعت / 12 ماه = 176 ساعت در ماه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Saeed</author>
  </authors>
  <commentList>
    <comment ref="F1" authorId="0" shapeId="0" xr:uid="{00000000-0006-0000-0300-000001000000}">
      <text>
        <r>
          <rPr>
            <b/>
            <sz val="9"/>
            <color indexed="81"/>
            <rFont val="Tahoma"/>
            <family val="2"/>
          </rPr>
          <t>مثال:
تاکسی تلفنی
خرید روپوش/ لباس کار
وام</t>
        </r>
      </text>
    </comment>
    <comment ref="L1" authorId="0" shapeId="0" xr:uid="{00000000-0006-0000-0300-000002000000}">
      <text>
        <r>
          <rPr>
            <b/>
            <sz val="9"/>
            <color indexed="81"/>
            <rFont val="Tahoma"/>
            <family val="2"/>
          </rPr>
          <t xml:space="preserve">
</t>
        </r>
        <r>
          <rPr>
            <b/>
            <sz val="10"/>
            <color indexed="81"/>
            <rFont val="Tahoma"/>
            <family val="2"/>
          </rPr>
          <t>- هر گونه پرداخت جانبی به عنوان وام</t>
        </r>
        <r>
          <rPr>
            <b/>
            <sz val="9"/>
            <color indexed="81"/>
            <rFont val="Tahoma"/>
            <family val="2"/>
          </rPr>
          <t xml:space="preserve">
</t>
        </r>
        <r>
          <rPr>
            <b/>
            <sz val="10"/>
            <color indexed="81"/>
            <rFont val="Tahoma"/>
            <family val="2"/>
          </rPr>
          <t>- هرگونه طلب یا بستانکاری از قبل</t>
        </r>
        <r>
          <rPr>
            <b/>
            <sz val="9"/>
            <color indexed="81"/>
            <rFont val="Tahoma"/>
            <family val="2"/>
          </rPr>
          <t xml:space="preserve">
</t>
        </r>
        <r>
          <rPr>
            <b/>
            <sz val="10"/>
            <color indexed="81"/>
            <rFont val="Tahoma"/>
            <family val="2"/>
          </rPr>
          <t>- اگر آن قسمت از حق بیمه که سهم پ</t>
        </r>
        <r>
          <rPr>
            <b/>
            <sz val="11"/>
            <color indexed="81"/>
            <rFont val="Tahoma"/>
            <family val="2"/>
          </rPr>
          <t>رستار ( 7 سهم از 30سهم ) و ما به تفاوت سهم  پزشک تا بیمه کامل است، از حقوق پرستار کسر میگردد یا مستقیما توسط خود وی پرداخت میگردد، در این قسمت و بصورت " عدد منفی " وارد میگردد.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Saeed</author>
  </authors>
  <commentList>
    <comment ref="D3" authorId="0" shapeId="0" xr:uid="{00000000-0006-0000-0400-000001000000}">
      <text>
        <r>
          <rPr>
            <b/>
            <sz val="9"/>
            <color indexed="81"/>
            <rFont val="Tahoma"/>
            <family val="2"/>
          </rPr>
          <t xml:space="preserve">
IF(B!J15&lt;B!B15; 0)
یعنی در محاسبه روزهای پرداخت حق بیمه ساعات کار به روز تبدیل شده است پس اضافه پرداختی از جانب پزشک انجام نشده است
اما
IF(B!J15&gt;=B!B15; ((B!K15*23/30)*(1-B!$I$18)))
یعنی اضافه پرداخت از جانب پزشک انجام شده است</t>
        </r>
      </text>
    </comment>
    <comment ref="B11" authorId="0" shapeId="0" xr:uid="{00000000-0006-0000-0400-000002000000}">
      <text>
        <r>
          <rPr>
            <b/>
            <sz val="9"/>
            <color indexed="81"/>
            <rFont val="Tahoma"/>
            <family val="2"/>
          </rPr>
          <t xml:space="preserve">
عدد مثبت به معنی بستانکاری پرستار است.
 عدد منفی به معنی بستانکاری پزشک است.</t>
        </r>
      </text>
    </comment>
  </commentList>
</comments>
</file>

<file path=xl/sharedStrings.xml><?xml version="1.0" encoding="utf-8"?>
<sst xmlns="http://schemas.openxmlformats.org/spreadsheetml/2006/main" count="152" uniqueCount="117">
  <si>
    <t>نام:</t>
  </si>
  <si>
    <t>نام خانوادگی:</t>
  </si>
  <si>
    <t>نام پدر:</t>
  </si>
  <si>
    <t>شماره شناسنامه:</t>
  </si>
  <si>
    <t>کد ملی:</t>
  </si>
  <si>
    <t>تاریخ تولد:</t>
  </si>
  <si>
    <t>محل تولد:</t>
  </si>
  <si>
    <t>تعداد فرزندان:</t>
  </si>
  <si>
    <t>شماره بیمه:</t>
  </si>
  <si>
    <t>سابقه کار:</t>
  </si>
  <si>
    <t>مشخصات   پرستار</t>
  </si>
  <si>
    <t>سابقه کار</t>
  </si>
  <si>
    <t>پایه سنوات روزانه</t>
  </si>
  <si>
    <t>پایه سنوات
روزانه</t>
  </si>
  <si>
    <t>حق مسکن</t>
  </si>
  <si>
    <t>دستمزد ساعتی:</t>
  </si>
  <si>
    <t>حقوق مبنا = حداقل دستمزد روزانه</t>
  </si>
  <si>
    <t>فروردین</t>
  </si>
  <si>
    <t>اردیبهشت</t>
  </si>
  <si>
    <t>خرداد</t>
  </si>
  <si>
    <t>تیر</t>
  </si>
  <si>
    <t>مرداد</t>
  </si>
  <si>
    <t>شهریور</t>
  </si>
  <si>
    <t>مهر</t>
  </si>
  <si>
    <t>آبان</t>
  </si>
  <si>
    <t>آذر</t>
  </si>
  <si>
    <t>دی</t>
  </si>
  <si>
    <t>بهمن</t>
  </si>
  <si>
    <t>اسفند</t>
  </si>
  <si>
    <t>ماه</t>
  </si>
  <si>
    <t>تعداد روز</t>
  </si>
  <si>
    <t>مجموع
ساعت کاری</t>
  </si>
  <si>
    <t>سهم پزشک</t>
  </si>
  <si>
    <t>سهم پرستار</t>
  </si>
  <si>
    <t>حق بیمه
پرداخت شده
توسط پزشک</t>
  </si>
  <si>
    <t>توضیحات</t>
  </si>
  <si>
    <r>
      <t xml:space="preserve">حق بیمه </t>
    </r>
    <r>
      <rPr>
        <b/>
        <sz val="12"/>
        <color theme="1"/>
        <rFont val="B Nazanin"/>
        <charset val="178"/>
      </rPr>
      <t>30</t>
    </r>
    <r>
      <rPr>
        <sz val="12"/>
        <color theme="1"/>
        <rFont val="B Nazanin"/>
        <charset val="178"/>
      </rPr>
      <t xml:space="preserve"> روزه</t>
    </r>
  </si>
  <si>
    <r>
      <t xml:space="preserve">حق بیمه </t>
    </r>
    <r>
      <rPr>
        <b/>
        <sz val="12"/>
        <color theme="1"/>
        <rFont val="B Nazanin"/>
        <charset val="178"/>
      </rPr>
      <t>1</t>
    </r>
    <r>
      <rPr>
        <sz val="12"/>
        <color theme="1"/>
        <rFont val="B Nazanin"/>
        <charset val="178"/>
      </rPr>
      <t xml:space="preserve"> فرزند </t>
    </r>
    <r>
      <rPr>
        <b/>
        <sz val="12"/>
        <color theme="1"/>
        <rFont val="B Nazanin"/>
        <charset val="178"/>
      </rPr>
      <t>30</t>
    </r>
    <r>
      <rPr>
        <sz val="12"/>
        <color theme="1"/>
        <rFont val="B Nazanin"/>
        <charset val="178"/>
      </rPr>
      <t xml:space="preserve"> روزه</t>
    </r>
  </si>
  <si>
    <r>
      <t xml:space="preserve">حق بیمه </t>
    </r>
    <r>
      <rPr>
        <b/>
        <sz val="12"/>
        <color theme="1"/>
        <rFont val="B Nazanin"/>
        <charset val="178"/>
      </rPr>
      <t>2</t>
    </r>
    <r>
      <rPr>
        <sz val="12"/>
        <color theme="1"/>
        <rFont val="B Nazanin"/>
        <charset val="178"/>
      </rPr>
      <t xml:space="preserve"> فرزند </t>
    </r>
    <r>
      <rPr>
        <b/>
        <sz val="12"/>
        <color theme="1"/>
        <rFont val="B Nazanin"/>
        <charset val="178"/>
      </rPr>
      <t>30</t>
    </r>
    <r>
      <rPr>
        <sz val="12"/>
        <color theme="1"/>
        <rFont val="B Nazanin"/>
        <charset val="178"/>
      </rPr>
      <t xml:space="preserve"> روزه</t>
    </r>
  </si>
  <si>
    <r>
      <t xml:space="preserve">حق بیمه </t>
    </r>
    <r>
      <rPr>
        <b/>
        <sz val="12"/>
        <color theme="1"/>
        <rFont val="B Nazanin"/>
        <charset val="178"/>
      </rPr>
      <t>1</t>
    </r>
    <r>
      <rPr>
        <sz val="12"/>
        <color theme="1"/>
        <rFont val="B Nazanin"/>
        <charset val="178"/>
      </rPr>
      <t xml:space="preserve"> فرزند </t>
    </r>
    <r>
      <rPr>
        <b/>
        <sz val="12"/>
        <color theme="1"/>
        <rFont val="B Nazanin"/>
        <charset val="178"/>
      </rPr>
      <t>31</t>
    </r>
    <r>
      <rPr>
        <sz val="12"/>
        <color theme="1"/>
        <rFont val="B Nazanin"/>
        <charset val="178"/>
      </rPr>
      <t xml:space="preserve"> روزه</t>
    </r>
  </si>
  <si>
    <r>
      <t xml:space="preserve">حق بیمه </t>
    </r>
    <r>
      <rPr>
        <b/>
        <sz val="12"/>
        <color theme="1"/>
        <rFont val="B Nazanin"/>
        <charset val="178"/>
      </rPr>
      <t>2</t>
    </r>
    <r>
      <rPr>
        <sz val="12"/>
        <color theme="1"/>
        <rFont val="B Nazanin"/>
        <charset val="178"/>
      </rPr>
      <t xml:space="preserve"> فرزند </t>
    </r>
    <r>
      <rPr>
        <b/>
        <sz val="12"/>
        <color theme="1"/>
        <rFont val="B Nazanin"/>
        <charset val="178"/>
      </rPr>
      <t>31</t>
    </r>
    <r>
      <rPr>
        <sz val="12"/>
        <color theme="1"/>
        <rFont val="B Nazanin"/>
        <charset val="178"/>
      </rPr>
      <t xml:space="preserve"> روزه</t>
    </r>
  </si>
  <si>
    <r>
      <t xml:space="preserve">حق بیمه </t>
    </r>
    <r>
      <rPr>
        <b/>
        <sz val="12"/>
        <color theme="1"/>
        <rFont val="B Nazanin"/>
        <charset val="178"/>
      </rPr>
      <t>31</t>
    </r>
    <r>
      <rPr>
        <sz val="12"/>
        <color theme="1"/>
        <rFont val="B Nazanin"/>
        <charset val="178"/>
      </rPr>
      <t xml:space="preserve"> روزه</t>
    </r>
  </si>
  <si>
    <t>کد کارگاه:</t>
  </si>
  <si>
    <t>حقوق بر اساس حداقل حقوق روزانه</t>
  </si>
  <si>
    <t>ما به تفاوت با حقوق پرداخت شده</t>
  </si>
  <si>
    <t>بدهی پزشک بابت پرداخت کمتر از حداقل حقوق روزانه</t>
  </si>
  <si>
    <t>بستانکاری پزشک</t>
  </si>
  <si>
    <t>عیدی:</t>
  </si>
  <si>
    <t>پاداش:</t>
  </si>
  <si>
    <t>سنوات:</t>
  </si>
  <si>
    <t>سهم پرستار از حق بیمه:</t>
  </si>
  <si>
    <t>میانگین</t>
  </si>
  <si>
    <t>حقوق
بر اساس
ساعت کاری</t>
  </si>
  <si>
    <t>حقوق
پرداخت شده</t>
  </si>
  <si>
    <t>پرداخت جانبی</t>
  </si>
  <si>
    <t>بستانکاری
پزشک</t>
  </si>
  <si>
    <t>جمع</t>
  </si>
  <si>
    <t>بازخرید مرخصی:</t>
  </si>
  <si>
    <t>تفاوت با حداقل حقوق روزانه:</t>
  </si>
  <si>
    <t>بستانکاری پزشک:</t>
  </si>
  <si>
    <t>جمع:</t>
  </si>
  <si>
    <t>تراز نهایی:</t>
  </si>
  <si>
    <t>سایر موارد:</t>
  </si>
  <si>
    <r>
      <t xml:space="preserve">حق بیمه </t>
    </r>
    <r>
      <rPr>
        <b/>
        <sz val="12"/>
        <color theme="1"/>
        <rFont val="B Nazanin"/>
        <charset val="178"/>
      </rPr>
      <t>15</t>
    </r>
    <r>
      <rPr>
        <sz val="12"/>
        <color theme="1"/>
        <rFont val="B Nazanin"/>
        <charset val="178"/>
      </rPr>
      <t xml:space="preserve"> روزه</t>
    </r>
  </si>
  <si>
    <r>
      <t xml:space="preserve">حق بیمه </t>
    </r>
    <r>
      <rPr>
        <b/>
        <sz val="12"/>
        <color theme="1"/>
        <rFont val="B Nazanin"/>
        <charset val="178"/>
      </rPr>
      <t>1</t>
    </r>
    <r>
      <rPr>
        <sz val="12"/>
        <color theme="1"/>
        <rFont val="B Nazanin"/>
        <charset val="178"/>
      </rPr>
      <t xml:space="preserve"> فرزند </t>
    </r>
    <r>
      <rPr>
        <b/>
        <sz val="12"/>
        <color theme="1"/>
        <rFont val="B Nazanin"/>
        <charset val="178"/>
      </rPr>
      <t>15</t>
    </r>
    <r>
      <rPr>
        <sz val="12"/>
        <color theme="1"/>
        <rFont val="B Nazanin"/>
        <charset val="178"/>
      </rPr>
      <t xml:space="preserve"> روزه</t>
    </r>
  </si>
  <si>
    <r>
      <t xml:space="preserve">حق بیمه </t>
    </r>
    <r>
      <rPr>
        <b/>
        <sz val="12"/>
        <color theme="1"/>
        <rFont val="B Nazanin"/>
        <charset val="178"/>
      </rPr>
      <t>2</t>
    </r>
    <r>
      <rPr>
        <sz val="12"/>
        <color theme="1"/>
        <rFont val="B Nazanin"/>
        <charset val="178"/>
      </rPr>
      <t xml:space="preserve"> فرزند </t>
    </r>
    <r>
      <rPr>
        <b/>
        <sz val="12"/>
        <color theme="1"/>
        <rFont val="B Nazanin"/>
        <charset val="178"/>
      </rPr>
      <t>15</t>
    </r>
    <r>
      <rPr>
        <sz val="12"/>
        <color theme="1"/>
        <rFont val="B Nazanin"/>
        <charset val="178"/>
      </rPr>
      <t xml:space="preserve"> روزه</t>
    </r>
  </si>
  <si>
    <r>
      <t xml:space="preserve">حق بیمه </t>
    </r>
    <r>
      <rPr>
        <b/>
        <sz val="12"/>
        <color theme="1"/>
        <rFont val="B Nazanin"/>
        <charset val="178"/>
      </rPr>
      <t>16</t>
    </r>
    <r>
      <rPr>
        <sz val="12"/>
        <color theme="1"/>
        <rFont val="B Nazanin"/>
        <charset val="178"/>
      </rPr>
      <t xml:space="preserve"> روزه</t>
    </r>
  </si>
  <si>
    <r>
      <t xml:space="preserve">حق بیمه </t>
    </r>
    <r>
      <rPr>
        <b/>
        <sz val="12"/>
        <color theme="1"/>
        <rFont val="B Nazanin"/>
        <charset val="178"/>
      </rPr>
      <t>1</t>
    </r>
    <r>
      <rPr>
        <sz val="12"/>
        <color theme="1"/>
        <rFont val="B Nazanin"/>
        <charset val="178"/>
      </rPr>
      <t xml:space="preserve"> فرزند </t>
    </r>
    <r>
      <rPr>
        <b/>
        <sz val="12"/>
        <color theme="1"/>
        <rFont val="B Nazanin"/>
        <charset val="178"/>
      </rPr>
      <t>16</t>
    </r>
    <r>
      <rPr>
        <sz val="12"/>
        <color theme="1"/>
        <rFont val="B Nazanin"/>
        <charset val="178"/>
      </rPr>
      <t xml:space="preserve"> روزه</t>
    </r>
  </si>
  <si>
    <r>
      <t xml:space="preserve">حق بیمه </t>
    </r>
    <r>
      <rPr>
        <b/>
        <sz val="12"/>
        <color theme="1"/>
        <rFont val="B Nazanin"/>
        <charset val="178"/>
      </rPr>
      <t>2</t>
    </r>
    <r>
      <rPr>
        <sz val="12"/>
        <color theme="1"/>
        <rFont val="B Nazanin"/>
        <charset val="178"/>
      </rPr>
      <t xml:space="preserve"> فرزند </t>
    </r>
    <r>
      <rPr>
        <b/>
        <sz val="12"/>
        <color theme="1"/>
        <rFont val="B Nazanin"/>
        <charset val="178"/>
      </rPr>
      <t>16</t>
    </r>
    <r>
      <rPr>
        <sz val="12"/>
        <color theme="1"/>
        <rFont val="B Nazanin"/>
        <charset val="178"/>
      </rPr>
      <t xml:space="preserve"> روزه</t>
    </r>
  </si>
  <si>
    <t>نوع بیمه:</t>
  </si>
  <si>
    <t>تمام وقت</t>
  </si>
  <si>
    <t>ساعت کاری کامل در ماه:</t>
  </si>
  <si>
    <t>بستانکاری  پرستار</t>
  </si>
  <si>
    <t>اینجانب</t>
  </si>
  <si>
    <t>فرزند</t>
  </si>
  <si>
    <t>به شماره ملی</t>
  </si>
  <si>
    <t>نسبت میانگین
ساعت کاری روزانه
به ساعت کاری کامل روزانه</t>
  </si>
  <si>
    <t>نسبت مجموع
 ساعت کار  به
ساعت کاری کامل ماهانه</t>
  </si>
  <si>
    <t>پاره وقت</t>
  </si>
  <si>
    <t>روش استفاده</t>
  </si>
  <si>
    <t>نکات مهم:</t>
  </si>
  <si>
    <t>صفحه A:</t>
  </si>
  <si>
    <t>صفحه B:</t>
  </si>
  <si>
    <t>معرفی:</t>
  </si>
  <si>
    <t>اضافه پرداخت سهم پزشک از حق بیمه:</t>
  </si>
  <si>
    <t>چاپ:</t>
  </si>
  <si>
    <t>مهمترین قسمتهای هر صفحه، برای چاپ آماده شده اند. کافی است در صفحه فعال، فرمان Print را اجرا بفرمایید.</t>
  </si>
  <si>
    <r>
      <t xml:space="preserve">در این نرم افزار، محتویات خانه های صورتی رنگ، برحسب نیاز، توسط کاربر قابل تغییر هستند.
خانه های سبز رنگ، حاوی فرمول هستند و محتویات آنها به صورت خودکار درج میشود. لذا از تغییر آنها خودداری فرمایید.
خانه هایی که در گوشه چپ بالا، مثلث قرمز رنگ کوچکی دارند، حاوی توضیحاتی هستند که با نگهداشتن مکان نما روی آنها، توضیحات نمایش داده میشود.
کلیه اعداد به </t>
    </r>
    <r>
      <rPr>
        <b/>
        <sz val="12"/>
        <color theme="1"/>
        <rFont val="B Nazanin"/>
        <charset val="178"/>
      </rPr>
      <t>ریال</t>
    </r>
    <r>
      <rPr>
        <sz val="12"/>
        <color theme="1"/>
        <rFont val="B Nazanin"/>
        <charset val="178"/>
      </rPr>
      <t xml:space="preserve"> می باشند.</t>
    </r>
  </si>
  <si>
    <t xml:space="preserve">      به نام حضرت دوست                    که هر چه داریم از اوست</t>
  </si>
  <si>
    <r>
      <rPr>
        <b/>
        <sz val="12"/>
        <color theme="1"/>
        <rFont val="B Nazanin"/>
        <charset val="178"/>
      </rPr>
      <t>دستمزدیار</t>
    </r>
    <r>
      <rPr>
        <sz val="12"/>
        <color theme="1"/>
        <rFont val="B Nazanin"/>
        <charset val="178"/>
      </rPr>
      <t xml:space="preserve"> ، برنامه ای است برای تسهیل محاسبات مربوط به حقوق و دستمزد پرستاران
پیشاپیش، بابت نقطه ضعف ها و نواقص موجود در نرم افزار، از شما پوزش میطلبم و صمیمانه تقاضا میکنم با ارائه ایرادات و پیشنهادات، بنده را در بهبود آن یاری فرمایید.
با احترام فراوان
سعید نوراللهیان
09153100225</t>
    </r>
  </si>
  <si>
    <t>تعداد
روز بیمه پرداخت
شده</t>
  </si>
  <si>
    <t>نسبت
کار انجام شده
به یک سال کار کامل</t>
  </si>
  <si>
    <t>در این صفحه تعداد روزها و ساعات کار هر ماه به تفکیک، در ستون B و C درج میگردد.
در ستون D ، حقوق هر ماه بنا به ساعت کار و دستمزد ساعتی محاسبه شده برای همان پرستار( صفحه A ، خانه B7 ) مشخص میشود.
در ستون J ، تعداد روز بیمه و در ستون K، میزان ریالی حق بیمه ای که برای پرستار پرداخت میشود درج میگردد. این عدد میتواند از حق بیمه ای که بر اساس ساعت کاری محاسبه می شود، بیشتر باشد ولی نمیتواند از آن کمتر باشد.</t>
  </si>
  <si>
    <t>کمک هزینه اقلام مصرفی خانوار</t>
  </si>
  <si>
    <r>
      <t xml:space="preserve">در این صفحه تمام بستانکاری های پرستار، بصورت خودکار در مقابل عنوان مربوطه محاسبه و درج میگردد.
خانه B5: در این خانه ما به تفاوت حقوق محاسبه شده در هر روز بر مبنای ساعت کار با حداقل حقوق روزانه محاسبه میگردد.
             با توجه به اینکه در "قرارداد کار کوتاه مدت" و پرداخت حق السعی به صورت "ساعتی" ، از نظر قانونی و طبق استعلام انجام شده از اداره کار، پرداخت مزد روزانه،
             صرفا بر اساس  ساعت کاری انجام شده در همان روز است، میتوان این خانه را صفر کرد.
            اما اگر کار فرما تعهد کرده است که صرف نظر از ساعت کار انجام شده در هر روز، حداقلی را برای مزد روزانه لحاظ کند ( که به عنوان پیشنهاد، همان حداقل حقوق روزانه اعلام
            شده توسط وزارت کار برای سال جاری ، می تواند باشد) این خانه قابل استفاده در محاسبات خواهد بود.
در صورت وجود بستانکاری دیگر برای پرستار، جمع آن در خانهB7 (صورتی رنگ) و به صورت دستی قابل وارد کردن خواهد شد.
در ستون های بعدی بستانکاری های پزشک، بصورت خودکار محاسبه و درج خواهد شد.
در صورت وجود بستانکاری دیگر برای پزشک، جمع آن در خانهD5 تا D7 (صورتی رنگ) به صورت دستی وارد خواهد شد.
در صورتی که تراز نهایی مثبت باشد، نشانه بستانکاری پرستار  است و رنگ این خانه نیز همرنگ بستانکاری پرستار(آبی) خواهد شد.
در صورتی که تراز نهایی منفی باشد، نشانه بستانکاری پزشک  است و رنگ این خانه نیز همرنگ بستانکاری پزشک (بنفش) خواهد شد.
قسمت طوسی رنگ نیز فرم تسویه حساب پرستار است. نام و مشخصات وی به صورت خودکار به این فرم منتقل میشود. </t>
    </r>
    <r>
      <rPr>
        <b/>
        <sz val="12"/>
        <color theme="1"/>
        <rFont val="B Nazanin"/>
        <charset val="178"/>
      </rPr>
      <t>فقط سال مربوطه را در آخرین سطر بروزرسانی فرمایید.</t>
    </r>
    <r>
      <rPr>
        <sz val="12"/>
        <color theme="1"/>
        <rFont val="B Nazanin"/>
        <charset val="178"/>
      </rPr>
      <t xml:space="preserve">
</t>
    </r>
  </si>
  <si>
    <t>صفحه
Tasviye:</t>
  </si>
  <si>
    <t>گزارش ریز عملکرد مالی خانم / آقای:</t>
  </si>
  <si>
    <t>سال:</t>
  </si>
  <si>
    <t>حق تاهل</t>
  </si>
  <si>
    <t>دستمزد ساعتی مجرد</t>
  </si>
  <si>
    <t>دستمزد ساعتی متاهل</t>
  </si>
  <si>
    <r>
      <t xml:space="preserve">دستمزد ماهانه </t>
    </r>
    <r>
      <rPr>
        <b/>
        <sz val="12"/>
        <color theme="1"/>
        <rFont val="B Nazanin"/>
        <charset val="178"/>
      </rPr>
      <t>30 روزه مجرد</t>
    </r>
  </si>
  <si>
    <r>
      <t xml:space="preserve">دستمزد ماهانه </t>
    </r>
    <r>
      <rPr>
        <b/>
        <sz val="12"/>
        <color theme="1"/>
        <rFont val="B Nazanin"/>
        <charset val="178"/>
      </rPr>
      <t>30 روزه متاهل</t>
    </r>
  </si>
  <si>
    <r>
      <t xml:space="preserve">دستمزد ماهانه </t>
    </r>
    <r>
      <rPr>
        <b/>
        <sz val="12"/>
        <color theme="1"/>
        <rFont val="B Nazanin"/>
        <charset val="178"/>
      </rPr>
      <t>31 روزه مجرد</t>
    </r>
  </si>
  <si>
    <r>
      <t xml:space="preserve">دستمزد ماهانه </t>
    </r>
    <r>
      <rPr>
        <b/>
        <sz val="12"/>
        <color theme="1"/>
        <rFont val="B Nazanin"/>
        <charset val="178"/>
      </rPr>
      <t>31 روزه متاهل</t>
    </r>
  </si>
  <si>
    <t>تاهل:</t>
  </si>
  <si>
    <t>مجرد</t>
  </si>
  <si>
    <t>متاهل</t>
  </si>
  <si>
    <t xml:space="preserve">در این صفحه، اطلاعات پایه در مورد حقوق و دستمزد سال مورد نظر، درج میگردد وهر سال باید بروز رسانی گردد.
این اطلاعات، در پایان هر سال، توسط وزارت رفاه، برای سال بعد، مقرر و اعلام میگردد و با جستجو به کمک واژگان کلیدی " جدول حقوق و دستمزد" سال مورد نظر، به راحتی قابل دسترسی است. برای استفاده از نرم افزار ، ابتدا خانه های صورتی را بروز رسانی شود.
 نسخه به روز رسانی شده نرم افزار، در ابتدای هر سال، در این لینک قابل دسترسی است: https://dnt.mui.ac.ir/clinics  </t>
  </si>
  <si>
    <r>
      <t xml:space="preserve">دستمزد ماهانه </t>
    </r>
    <r>
      <rPr>
        <b/>
        <sz val="12"/>
        <color theme="1"/>
        <rFont val="B Nazanin"/>
        <charset val="178"/>
      </rPr>
      <t>30 روزه</t>
    </r>
    <r>
      <rPr>
        <sz val="12"/>
        <color theme="1"/>
        <rFont val="B Nazanin"/>
        <charset val="178"/>
      </rPr>
      <t xml:space="preserve"> </t>
    </r>
    <r>
      <rPr>
        <b/>
        <sz val="12"/>
        <color theme="1"/>
        <rFont val="B Nazanin"/>
        <charset val="178"/>
      </rPr>
      <t>متاهل فرزند دار</t>
    </r>
  </si>
  <si>
    <r>
      <t xml:space="preserve">دستمزد ماهانه </t>
    </r>
    <r>
      <rPr>
        <b/>
        <sz val="12"/>
        <color theme="1"/>
        <rFont val="B Nazanin"/>
        <charset val="178"/>
      </rPr>
      <t>31 روزه</t>
    </r>
    <r>
      <rPr>
        <sz val="12"/>
        <color theme="1"/>
        <rFont val="B Nazanin"/>
        <charset val="178"/>
      </rPr>
      <t xml:space="preserve"> </t>
    </r>
    <r>
      <rPr>
        <b/>
        <sz val="12"/>
        <color theme="1"/>
        <rFont val="B Nazanin"/>
        <charset val="178"/>
      </rPr>
      <t>متاهل فرزند دار</t>
    </r>
  </si>
  <si>
    <t>دستمزد ساعتی متاهل فرزند دار</t>
  </si>
  <si>
    <t>کمک هزینه فرزند ( حق اولاد )</t>
  </si>
  <si>
    <t>درخانه های صورتی رنگ، مشخصات پرستار را درج نمایید.
تعداد فرزندان، حداکثر تا 2 و از طریق باز کردن مثلث کوچک سمت چپ خانه مورد نظر، قابل انتخاب است. برای خانم مطلقه که فرزند دارد نیز، گزینه متاهل درج شود.
( تعداد فرزندان، هم برای کارگر مرد و هم برای کارگر زن ، به شرط داشتن 720 روز حق بیمه کاری پرداخت شده، لحاظ میشود. فرزند پسر بالای 18 سال پس از پایان تحصیلات دانشگاهی و فرزند دختر پس از ازدواج، در محاسبات حق اولاد لحاظ نمی شوند. فرزند پسر بالای 18 سال در صورت وجود بیماری یا نقص عضوی که با تایید کمیسیون پزشکی قادر به انجام کار نباشد، مشمول حق اولاد می باشد. مرجع: قانون تامین اجتماعی، فصل نهم، ماده 86)
دستمزد ساعتی پرستار، با توجه به مشخصات درج شده برای وی و جدول حقوق و دستمزد، به صورت خودکار، محاسبه می گردد.
این عدد، مبنای پرداخت حقوق ماهانه پرستار، بر اساس مجموع ساعات کار در ماه، می باشد.</t>
  </si>
  <si>
    <t>دستمزدیار    1405</t>
  </si>
  <si>
    <t>صفحه 1405 :</t>
  </si>
  <si>
    <r>
      <t xml:space="preserve">با آگاهی کامل از قوانین کار و ملاحظات مربوط به آن، موافقت کامل خود را با مندرجات فوق اعلام کرده و
گواهی میکنم کلیه حقوق، مزایا ( حق مسکن و بن کارگری) ، عیدی، پاداش آخر سال، سنوات و باز خرید مرخصی خود را متناسب با ساعات کاری، بطور تمام و کمال دریافت نموده و ضمن اعلام رضایت کامل از شرایط کاری خود، هیچگونه اعتراضی نسبت به مبلغ دریافتی ندارم.
</t>
    </r>
    <r>
      <rPr>
        <b/>
        <sz val="12"/>
        <color theme="1"/>
        <rFont val="B Nazanin"/>
        <charset val="178"/>
      </rPr>
      <t xml:space="preserve"> این گواهی به معنای تسویه کامل مالی اینجانب    از ابتدای شروع به کار تا پایان  سال   1405  می باشد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</si>
</sst>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ss;@"/>
    <numFmt numFmtId="165" formatCode="[m]"/>
    <numFmt numFmtId="166" formatCode="0.0"/>
  </numFmts>
  <fonts count="16" x14ac:knownFonts="1">
    <font>
      <sz val="11"/>
      <color theme="1"/>
      <name val="Calibri"/>
      <family val="2"/>
      <scheme val="minor"/>
    </font>
    <font>
      <sz val="12"/>
      <color theme="1"/>
      <name val="B Nazanin"/>
      <charset val="178"/>
    </font>
    <font>
      <b/>
      <sz val="12"/>
      <color theme="1"/>
      <name val="B Nazanin"/>
      <charset val="178"/>
    </font>
    <font>
      <b/>
      <sz val="9"/>
      <color indexed="81"/>
      <name val="Tahoma"/>
      <family val="2"/>
    </font>
    <font>
      <b/>
      <sz val="24"/>
      <color theme="1"/>
      <name val="B Nazanin"/>
      <charset val="178"/>
    </font>
    <font>
      <b/>
      <sz val="14"/>
      <color theme="1"/>
      <name val="B Nazanin"/>
      <charset val="178"/>
    </font>
    <font>
      <b/>
      <sz val="9"/>
      <color theme="1"/>
      <name val="B Nazanin"/>
      <charset val="178"/>
    </font>
    <font>
      <b/>
      <sz val="18"/>
      <color theme="1"/>
      <name val="B Nazanin"/>
      <charset val="178"/>
    </font>
    <font>
      <b/>
      <sz val="10"/>
      <color theme="1"/>
      <name val="B Nazanin"/>
      <charset val="178"/>
    </font>
    <font>
      <b/>
      <sz val="12"/>
      <color theme="6" tint="0.59999389629810485"/>
      <name val="B Nazanin"/>
      <charset val="178"/>
    </font>
    <font>
      <sz val="12"/>
      <color theme="0" tint="-4.9989318521683403E-2"/>
      <name val="B Nazanin"/>
      <charset val="178"/>
    </font>
    <font>
      <b/>
      <sz val="18"/>
      <color theme="0"/>
      <name val="B Nazanin"/>
      <charset val="178"/>
    </font>
    <font>
      <b/>
      <sz val="28"/>
      <color rgb="FFFFFF00"/>
      <name val="B Nazanin"/>
      <charset val="178"/>
    </font>
    <font>
      <b/>
      <sz val="11"/>
      <color indexed="81"/>
      <name val="Tahoma"/>
      <family val="2"/>
    </font>
    <font>
      <b/>
      <sz val="10"/>
      <color indexed="81"/>
      <name val="Tahoma"/>
      <family val="2"/>
    </font>
    <font>
      <b/>
      <sz val="16"/>
      <color theme="1"/>
      <name val="B Nazanin"/>
      <charset val="178"/>
    </font>
  </fonts>
  <fills count="20">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rgb="FFFFC0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indexed="64"/>
      </bottom>
      <diagonal/>
    </border>
    <border>
      <left style="medium">
        <color indexed="64"/>
      </left>
      <right/>
      <top/>
      <bottom/>
      <diagonal/>
    </border>
    <border>
      <left/>
      <right/>
      <top style="medium">
        <color indexed="64"/>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30">
    <xf numFmtId="0" fontId="0" fillId="0" borderId="0" xfId="0"/>
    <xf numFmtId="0" fontId="2" fillId="13" borderId="1" xfId="0" applyFont="1" applyFill="1" applyBorder="1" applyAlignment="1">
      <alignment vertical="center" wrapText="1"/>
    </xf>
    <xf numFmtId="0" fontId="1" fillId="16" borderId="0" xfId="0" applyFont="1" applyFill="1" applyAlignment="1">
      <alignment vertical="center" wrapText="1"/>
    </xf>
    <xf numFmtId="0" fontId="1" fillId="0" borderId="0" xfId="0" applyFont="1" applyAlignment="1">
      <alignment vertical="center" wrapText="1"/>
    </xf>
    <xf numFmtId="0" fontId="1" fillId="15" borderId="0" xfId="0" applyFont="1" applyFill="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6" borderId="4" xfId="0" applyFont="1" applyFill="1" applyBorder="1" applyAlignment="1">
      <alignment horizontal="center" vertical="center"/>
    </xf>
    <xf numFmtId="0" fontId="2" fillId="6" borderId="4" xfId="0" applyFont="1" applyFill="1" applyBorder="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0" xfId="0" applyFont="1" applyFill="1" applyAlignment="1">
      <alignment horizontal="right" vertical="center"/>
    </xf>
    <xf numFmtId="0" fontId="1"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0" fontId="1" fillId="0" borderId="0" xfId="0" applyFont="1" applyAlignment="1">
      <alignment horizontal="center" vertical="center" readingOrder="2"/>
    </xf>
    <xf numFmtId="0" fontId="1" fillId="4" borderId="7" xfId="0" applyFont="1" applyFill="1" applyBorder="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right" vertical="center" readingOrder="2"/>
    </xf>
    <xf numFmtId="0" fontId="10" fillId="8" borderId="0" xfId="0" applyFont="1" applyFill="1" applyAlignment="1">
      <alignment horizontal="right" vertical="center" readingOrder="2"/>
    </xf>
    <xf numFmtId="0" fontId="2" fillId="3" borderId="0" xfId="0" applyFont="1" applyFill="1" applyAlignment="1">
      <alignment horizontal="left" vertical="center" readingOrder="2"/>
    </xf>
    <xf numFmtId="0" fontId="1" fillId="3" borderId="0" xfId="0" applyFont="1" applyFill="1" applyAlignment="1">
      <alignment horizontal="left" vertical="center" readingOrder="2"/>
    </xf>
    <xf numFmtId="0" fontId="2" fillId="0" borderId="0" xfId="0" applyFont="1" applyAlignment="1">
      <alignment horizontal="left" vertical="center" readingOrder="2"/>
    </xf>
    <xf numFmtId="0" fontId="1" fillId="0" borderId="0" xfId="0" applyFont="1" applyAlignment="1">
      <alignment horizontal="left" vertical="center" readingOrder="2"/>
    </xf>
    <xf numFmtId="0" fontId="2" fillId="4" borderId="1" xfId="0" applyFont="1" applyFill="1" applyBorder="1" applyAlignment="1">
      <alignment horizontal="left" vertical="center" readingOrder="2"/>
    </xf>
    <xf numFmtId="1" fontId="5" fillId="4" borderId="2" xfId="0" applyNumberFormat="1" applyFont="1" applyFill="1" applyBorder="1" applyAlignment="1">
      <alignment horizontal="center" vertical="center" readingOrder="2"/>
    </xf>
    <xf numFmtId="0" fontId="1" fillId="3" borderId="9" xfId="0" applyFont="1" applyFill="1" applyBorder="1" applyAlignment="1" applyProtection="1">
      <alignment horizontal="center" vertical="center" readingOrder="2"/>
      <protection locked="0"/>
    </xf>
    <xf numFmtId="0" fontId="1" fillId="3" borderId="10" xfId="0" applyFont="1" applyFill="1" applyBorder="1" applyAlignment="1" applyProtection="1">
      <alignment horizontal="center" vertical="center" readingOrder="2"/>
      <protection locked="0"/>
    </xf>
    <xf numFmtId="0" fontId="2" fillId="5" borderId="4" xfId="0" applyFont="1" applyFill="1" applyBorder="1" applyAlignment="1">
      <alignment horizontal="center"/>
    </xf>
    <xf numFmtId="0" fontId="5" fillId="5" borderId="1" xfId="0" applyFont="1" applyFill="1" applyBorder="1" applyAlignment="1">
      <alignment horizontal="center" vertical="center"/>
    </xf>
    <xf numFmtId="2" fontId="5" fillId="5" borderId="2" xfId="0"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0" fontId="2" fillId="5" borderId="0" xfId="0" applyFont="1" applyFill="1"/>
    <xf numFmtId="0" fontId="2" fillId="5" borderId="6" xfId="0" applyFont="1" applyFill="1" applyBorder="1" applyAlignment="1">
      <alignment horizontal="center" vertical="center"/>
    </xf>
    <xf numFmtId="0" fontId="2" fillId="12" borderId="0" xfId="0" applyFont="1" applyFill="1" applyAlignment="1">
      <alignment horizontal="left" vertical="center" readingOrder="2"/>
    </xf>
    <xf numFmtId="0" fontId="2" fillId="9" borderId="0" xfId="0" applyFont="1" applyFill="1" applyAlignment="1">
      <alignment horizontal="left" vertical="center" readingOrder="2"/>
    </xf>
    <xf numFmtId="0" fontId="6" fillId="9" borderId="0" xfId="0" applyFont="1" applyFill="1" applyAlignment="1">
      <alignment horizontal="left" vertical="center" readingOrder="2"/>
    </xf>
    <xf numFmtId="0" fontId="6" fillId="12" borderId="0" xfId="0" applyFont="1" applyFill="1" applyAlignment="1">
      <alignment horizontal="left" vertical="center" readingOrder="2"/>
    </xf>
    <xf numFmtId="0" fontId="2" fillId="0" borderId="14" xfId="0" applyFont="1" applyBorder="1" applyAlignment="1">
      <alignment horizontal="left" vertical="center" readingOrder="2"/>
    </xf>
    <xf numFmtId="0" fontId="1" fillId="0" borderId="14" xfId="0" applyFont="1" applyBorder="1" applyAlignment="1">
      <alignment horizontal="center" vertical="center" readingOrder="2"/>
    </xf>
    <xf numFmtId="0" fontId="2" fillId="10" borderId="8" xfId="0" applyFont="1" applyFill="1" applyBorder="1" applyAlignment="1">
      <alignment horizontal="left" vertical="center" readingOrder="2"/>
    </xf>
    <xf numFmtId="0" fontId="2" fillId="11" borderId="8" xfId="0" applyFont="1" applyFill="1" applyBorder="1" applyAlignment="1">
      <alignment horizontal="left" vertical="center" readingOrder="2"/>
    </xf>
    <xf numFmtId="0" fontId="1" fillId="0" borderId="15" xfId="0" applyFont="1" applyBorder="1" applyAlignment="1">
      <alignment horizontal="center" vertical="center" readingOrder="2"/>
    </xf>
    <xf numFmtId="0" fontId="1" fillId="0" borderId="15" xfId="0" applyFont="1" applyBorder="1" applyAlignment="1">
      <alignment horizontal="left" vertical="center" readingOrder="2"/>
    </xf>
    <xf numFmtId="0" fontId="7" fillId="7" borderId="11" xfId="0" applyFont="1" applyFill="1" applyBorder="1" applyAlignment="1">
      <alignment horizontal="left" vertical="center" readingOrder="2"/>
    </xf>
    <xf numFmtId="0" fontId="1" fillId="0" borderId="14" xfId="0" applyFont="1" applyBorder="1" applyAlignment="1">
      <alignment horizontal="left" vertical="center" readingOrder="2"/>
    </xf>
    <xf numFmtId="0" fontId="1" fillId="14" borderId="18" xfId="0" applyFont="1" applyFill="1" applyBorder="1" applyAlignment="1">
      <alignment horizontal="right" vertical="center" readingOrder="2"/>
    </xf>
    <xf numFmtId="0" fontId="2" fillId="14" borderId="0" xfId="0" applyFont="1" applyFill="1" applyAlignment="1">
      <alignment horizontal="right" vertical="center" readingOrder="2"/>
    </xf>
    <xf numFmtId="0" fontId="1" fillId="14" borderId="3" xfId="0" applyFont="1" applyFill="1" applyBorder="1" applyAlignment="1">
      <alignment horizontal="right" vertical="center" readingOrder="2"/>
    </xf>
    <xf numFmtId="0" fontId="1" fillId="0" borderId="16" xfId="0" applyFont="1" applyBorder="1" applyAlignment="1">
      <alignment vertical="center" readingOrder="2"/>
    </xf>
    <xf numFmtId="0" fontId="1" fillId="0" borderId="0" xfId="0" applyFont="1" applyAlignment="1">
      <alignment vertical="center" readingOrder="2"/>
    </xf>
    <xf numFmtId="0" fontId="2" fillId="0" borderId="0" xfId="0" applyFont="1" applyProtection="1">
      <protection locked="0"/>
    </xf>
    <xf numFmtId="0" fontId="2" fillId="0" borderId="0" xfId="0" applyFont="1" applyAlignment="1" applyProtection="1">
      <alignment horizontal="center"/>
      <protection locked="0"/>
    </xf>
    <xf numFmtId="165" fontId="2" fillId="0" borderId="0" xfId="0" applyNumberFormat="1" applyFont="1" applyAlignment="1" applyProtection="1">
      <alignment horizontal="center"/>
      <protection locked="0"/>
    </xf>
    <xf numFmtId="164" fontId="2" fillId="0" borderId="0" xfId="0" applyNumberFormat="1" applyFont="1" applyAlignment="1" applyProtection="1">
      <alignment horizontal="center"/>
      <protection locked="0"/>
    </xf>
    <xf numFmtId="0" fontId="2" fillId="0" borderId="0" xfId="0" applyFont="1" applyAlignment="1" applyProtection="1">
      <alignment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Protection="1">
      <protection locked="0"/>
    </xf>
    <xf numFmtId="0" fontId="2" fillId="5" borderId="0" xfId="0" applyFont="1" applyFill="1" applyProtection="1">
      <protection locked="0"/>
    </xf>
    <xf numFmtId="0" fontId="2" fillId="0" borderId="3" xfId="0" applyFont="1" applyBorder="1" applyAlignment="1" applyProtection="1">
      <alignment horizontal="center" vertical="center"/>
      <protection locked="0"/>
    </xf>
    <xf numFmtId="1" fontId="2" fillId="0" borderId="0" xfId="0" applyNumberFormat="1" applyFont="1" applyAlignment="1" applyProtection="1">
      <alignment horizontal="center" vertical="center"/>
      <protection locked="0"/>
    </xf>
    <xf numFmtId="166" fontId="5" fillId="5" borderId="1" xfId="0" applyNumberFormat="1" applyFont="1" applyFill="1" applyBorder="1" applyAlignment="1">
      <alignment horizontal="center" vertical="center"/>
    </xf>
    <xf numFmtId="0" fontId="2" fillId="0" borderId="17" xfId="0" applyFont="1" applyBorder="1" applyAlignment="1" applyProtection="1">
      <alignment horizontal="center"/>
      <protection locked="0"/>
    </xf>
    <xf numFmtId="1" fontId="2" fillId="0" borderId="17" xfId="0" applyNumberFormat="1" applyFont="1" applyBorder="1" applyAlignment="1" applyProtection="1">
      <alignment horizontal="center" vertical="center"/>
      <protection locked="0"/>
    </xf>
    <xf numFmtId="0" fontId="2" fillId="19" borderId="1" xfId="0" applyFont="1" applyFill="1" applyBorder="1" applyAlignment="1">
      <alignment horizontal="center" vertical="center" wrapText="1"/>
    </xf>
    <xf numFmtId="1" fontId="2" fillId="5" borderId="3" xfId="0" applyNumberFormat="1" applyFont="1" applyFill="1" applyBorder="1" applyAlignment="1">
      <alignment horizontal="center" wrapText="1"/>
    </xf>
    <xf numFmtId="1" fontId="2" fillId="0" borderId="14" xfId="0" applyNumberFormat="1" applyFont="1" applyBorder="1" applyAlignment="1" applyProtection="1">
      <alignment horizontal="center" vertical="center"/>
      <protection locked="0"/>
    </xf>
    <xf numFmtId="0" fontId="2" fillId="5" borderId="7" xfId="0" applyFont="1" applyFill="1" applyBorder="1" applyAlignment="1">
      <alignment horizontal="center" wrapText="1"/>
    </xf>
    <xf numFmtId="0" fontId="2" fillId="0" borderId="14" xfId="0" applyFont="1" applyBorder="1" applyAlignment="1" applyProtection="1">
      <alignment horizontal="center" vertical="center"/>
      <protection locked="0"/>
    </xf>
    <xf numFmtId="2" fontId="15" fillId="19" borderId="3" xfId="0" applyNumberFormat="1" applyFont="1" applyFill="1" applyBorder="1" applyAlignment="1">
      <alignment horizontal="center" vertical="center"/>
    </xf>
    <xf numFmtId="3" fontId="1" fillId="4" borderId="10" xfId="0" applyNumberFormat="1" applyFont="1" applyFill="1" applyBorder="1" applyAlignment="1">
      <alignment horizontal="center" vertical="center" readingOrder="2"/>
    </xf>
    <xf numFmtId="3" fontId="1" fillId="4" borderId="10" xfId="0" applyNumberFormat="1" applyFont="1" applyFill="1" applyBorder="1" applyAlignment="1" applyProtection="1">
      <alignment horizontal="center" vertical="center" readingOrder="2"/>
      <protection locked="0"/>
    </xf>
    <xf numFmtId="3" fontId="1" fillId="3" borderId="10" xfId="0" applyNumberFormat="1" applyFont="1" applyFill="1" applyBorder="1" applyAlignment="1" applyProtection="1">
      <alignment horizontal="center" vertical="center" readingOrder="2"/>
      <protection locked="0"/>
    </xf>
    <xf numFmtId="3" fontId="1" fillId="0" borderId="14" xfId="0" applyNumberFormat="1" applyFont="1" applyBorder="1" applyAlignment="1">
      <alignment horizontal="center" vertical="center" readingOrder="2"/>
    </xf>
    <xf numFmtId="3" fontId="2" fillId="10" borderId="2" xfId="0" applyNumberFormat="1" applyFont="1" applyFill="1" applyBorder="1" applyAlignment="1">
      <alignment horizontal="center" vertical="center" readingOrder="2"/>
    </xf>
    <xf numFmtId="3" fontId="2" fillId="11" borderId="2" xfId="0" applyNumberFormat="1" applyFont="1" applyFill="1" applyBorder="1" applyAlignment="1">
      <alignment horizontal="center" vertical="center" readingOrder="2"/>
    </xf>
    <xf numFmtId="3" fontId="5" fillId="5" borderId="2" xfId="0" applyNumberFormat="1" applyFont="1" applyFill="1" applyBorder="1" applyAlignment="1">
      <alignment horizontal="center" vertical="center"/>
    </xf>
    <xf numFmtId="0" fontId="2" fillId="5" borderId="0" xfId="0" applyFont="1" applyFill="1" applyAlignment="1">
      <alignment vertical="center"/>
    </xf>
    <xf numFmtId="0" fontId="2" fillId="5" borderId="14" xfId="0" applyFont="1" applyFill="1" applyBorder="1" applyAlignment="1">
      <alignment vertical="center"/>
    </xf>
    <xf numFmtId="0" fontId="2" fillId="5" borderId="7" xfId="0" applyFont="1" applyFill="1" applyBorder="1" applyAlignment="1">
      <alignment horizontal="center"/>
    </xf>
    <xf numFmtId="0" fontId="2" fillId="5" borderId="13" xfId="0" applyFont="1" applyFill="1" applyBorder="1" applyAlignment="1">
      <alignment horizontal="center" wrapText="1"/>
    </xf>
    <xf numFmtId="0" fontId="2" fillId="5" borderId="3" xfId="0" applyFont="1" applyFill="1" applyBorder="1" applyAlignment="1">
      <alignment horizontal="center" wrapText="1"/>
    </xf>
    <xf numFmtId="0" fontId="2" fillId="5" borderId="5" xfId="0" applyFont="1" applyFill="1" applyBorder="1" applyAlignment="1">
      <alignment horizontal="center"/>
    </xf>
    <xf numFmtId="0" fontId="2" fillId="3" borderId="9" xfId="0" applyFont="1" applyFill="1" applyBorder="1" applyAlignment="1" applyProtection="1">
      <alignment horizontal="center" vertical="center"/>
      <protection locked="0"/>
    </xf>
    <xf numFmtId="2" fontId="2" fillId="4" borderId="9" xfId="0" applyNumberFormat="1" applyFont="1" applyFill="1" applyBorder="1" applyAlignment="1">
      <alignment horizontal="center" vertical="center"/>
    </xf>
    <xf numFmtId="3" fontId="2" fillId="4" borderId="9" xfId="0" applyNumberFormat="1" applyFont="1" applyFill="1" applyBorder="1" applyAlignment="1">
      <alignment horizontal="center" vertical="center"/>
    </xf>
    <xf numFmtId="3" fontId="2" fillId="3" borderId="9" xfId="0" applyNumberFormat="1" applyFont="1" applyFill="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 fontId="2" fillId="3" borderId="9" xfId="0" applyNumberFormat="1" applyFont="1" applyFill="1" applyBorder="1" applyAlignment="1" applyProtection="1">
      <alignment horizontal="center" vertical="center"/>
      <protection locked="0"/>
    </xf>
    <xf numFmtId="3" fontId="9" fillId="4" borderId="9" xfId="0" applyNumberFormat="1" applyFont="1" applyFill="1" applyBorder="1" applyAlignment="1">
      <alignment horizontal="center" vertical="center"/>
    </xf>
    <xf numFmtId="0" fontId="8" fillId="0" borderId="9" xfId="0" applyFont="1" applyBorder="1" applyAlignment="1" applyProtection="1">
      <alignment horizontal="center" vertical="center" wrapText="1"/>
      <protection locked="0"/>
    </xf>
    <xf numFmtId="0" fontId="2" fillId="8" borderId="8" xfId="0" applyFont="1" applyFill="1" applyBorder="1" applyAlignment="1" applyProtection="1">
      <alignment horizontal="center" vertical="center"/>
      <protection locked="0"/>
    </xf>
    <xf numFmtId="0" fontId="2" fillId="8" borderId="8" xfId="0" applyFont="1" applyFill="1" applyBorder="1" applyAlignment="1" applyProtection="1">
      <alignment horizontal="left" vertical="center"/>
      <protection locked="0"/>
    </xf>
    <xf numFmtId="0" fontId="2" fillId="8" borderId="2" xfId="0" applyFont="1" applyFill="1" applyBorder="1" applyAlignment="1" applyProtection="1">
      <alignment horizontal="center" vertical="center"/>
      <protection locked="0"/>
    </xf>
    <xf numFmtId="3" fontId="1" fillId="3" borderId="0" xfId="0" applyNumberFormat="1" applyFont="1" applyFill="1" applyAlignment="1">
      <alignment horizontal="center" vertical="center"/>
    </xf>
    <xf numFmtId="3" fontId="1" fillId="0" borderId="0" xfId="0" applyNumberFormat="1" applyFont="1" applyAlignment="1">
      <alignment horizontal="center" vertical="center"/>
    </xf>
    <xf numFmtId="3" fontId="1" fillId="4" borderId="0" xfId="0" applyNumberFormat="1" applyFont="1" applyFill="1" applyAlignment="1">
      <alignment horizontal="center" vertical="center"/>
    </xf>
    <xf numFmtId="0" fontId="1" fillId="13" borderId="0" xfId="0" applyFont="1" applyFill="1" applyAlignment="1">
      <alignment horizontal="right" vertical="center"/>
    </xf>
    <xf numFmtId="3" fontId="1" fillId="13" borderId="0" xfId="0" applyNumberFormat="1" applyFont="1" applyFill="1" applyAlignment="1">
      <alignment horizontal="center" vertical="center"/>
    </xf>
    <xf numFmtId="0" fontId="2" fillId="13" borderId="1" xfId="0" applyFont="1" applyFill="1" applyBorder="1" applyAlignment="1">
      <alignment horizontal="center" vertical="center" wrapText="1"/>
    </xf>
    <xf numFmtId="3" fontId="1" fillId="3" borderId="3"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12" fillId="18" borderId="14" xfId="0" applyFont="1" applyFill="1" applyBorder="1" applyAlignment="1">
      <alignment horizontal="center" vertical="center" wrapText="1"/>
    </xf>
    <xf numFmtId="0" fontId="12" fillId="18" borderId="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2" fillId="2" borderId="13"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2" borderId="6" xfId="0" applyFont="1" applyFill="1" applyBorder="1" applyAlignment="1">
      <alignment horizontal="right" vertical="top" wrapText="1"/>
    </xf>
    <xf numFmtId="0" fontId="2" fillId="2" borderId="1" xfId="0" applyFont="1" applyFill="1" applyBorder="1" applyAlignment="1">
      <alignment horizontal="righ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readingOrder="2"/>
    </xf>
    <xf numFmtId="0" fontId="2" fillId="8" borderId="20" xfId="0" applyFont="1" applyFill="1" applyBorder="1" applyAlignment="1" applyProtection="1">
      <alignment horizontal="center" vertical="center"/>
      <protection locked="0"/>
    </xf>
    <xf numFmtId="0" fontId="2" fillId="8" borderId="8" xfId="0" applyFont="1" applyFill="1" applyBorder="1" applyAlignment="1" applyProtection="1">
      <alignment horizontal="center" vertical="center"/>
      <protection locked="0"/>
    </xf>
    <xf numFmtId="0" fontId="2" fillId="10" borderId="20" xfId="0" applyFont="1" applyFill="1" applyBorder="1" applyAlignment="1">
      <alignment horizontal="center" vertical="center" readingOrder="2"/>
    </xf>
    <xf numFmtId="0" fontId="2" fillId="10" borderId="2" xfId="0" applyFont="1" applyFill="1" applyBorder="1" applyAlignment="1">
      <alignment horizontal="center" vertical="center" readingOrder="2"/>
    </xf>
    <xf numFmtId="0" fontId="2" fillId="11" borderId="20" xfId="0" applyFont="1" applyFill="1" applyBorder="1" applyAlignment="1">
      <alignment horizontal="center" vertical="center" readingOrder="2"/>
    </xf>
    <xf numFmtId="0" fontId="2" fillId="11" borderId="2" xfId="0" applyFont="1" applyFill="1" applyBorder="1" applyAlignment="1">
      <alignment horizontal="center" vertical="center" readingOrder="2"/>
    </xf>
    <xf numFmtId="3" fontId="7" fillId="0" borderId="11" xfId="0" applyNumberFormat="1" applyFont="1" applyBorder="1" applyAlignment="1">
      <alignment horizontal="center" vertical="center" readingOrder="2"/>
    </xf>
    <xf numFmtId="3" fontId="7" fillId="0" borderId="12" xfId="0" applyNumberFormat="1" applyFont="1" applyBorder="1" applyAlignment="1">
      <alignment horizontal="center" vertical="center" readingOrder="2"/>
    </xf>
    <xf numFmtId="0" fontId="1" fillId="14" borderId="19" xfId="0" applyFont="1" applyFill="1" applyBorder="1" applyAlignment="1">
      <alignment horizontal="right" vertical="top" wrapText="1" readingOrder="2"/>
    </xf>
    <xf numFmtId="0" fontId="1" fillId="14" borderId="14" xfId="0" applyFont="1" applyFill="1" applyBorder="1" applyAlignment="1">
      <alignment horizontal="right" vertical="top" wrapText="1" readingOrder="2"/>
    </xf>
    <xf numFmtId="0" fontId="1" fillId="14" borderId="4" xfId="0" applyFont="1" applyFill="1" applyBorder="1" applyAlignment="1">
      <alignment horizontal="right" vertical="top" wrapText="1" readingOrder="2"/>
    </xf>
  </cellXfs>
  <cellStyles count="1">
    <cellStyle name="Normal" xfId="0" builtinId="0"/>
  </cellStyles>
  <dxfs count="5">
    <dxf>
      <fill>
        <patternFill>
          <bgColor theme="7" tint="0.39994506668294322"/>
        </patternFill>
      </fill>
    </dxf>
    <dxf>
      <fill>
        <patternFill>
          <bgColor theme="8" tint="0.39994506668294322"/>
        </patternFill>
      </fill>
    </dxf>
    <dxf>
      <fill>
        <patternFill>
          <bgColor rgb="FFFFC000"/>
        </patternFill>
      </fill>
    </dxf>
    <dxf>
      <fill>
        <patternFill>
          <bgColor rgb="FFFFFF00"/>
        </patternFill>
      </fill>
    </dxf>
    <dxf>
      <fill>
        <patternFill>
          <bgColor rgb="FF39471D"/>
        </patternFill>
      </fill>
    </dxf>
  </dxfs>
  <tableStyles count="0" defaultTableStyle="TableStyleMedium9" defaultPivotStyle="PivotStyleLight16"/>
  <colors>
    <mruColors>
      <color rgb="FF003300"/>
      <color rgb="FF3947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6"/>
  <sheetViews>
    <sheetView rightToLeft="1" zoomScaleNormal="100" workbookViewId="0">
      <selection activeCell="B8" sqref="B8"/>
    </sheetView>
  </sheetViews>
  <sheetFormatPr defaultColWidth="9.109375" defaultRowHeight="18.600000000000001" x14ac:dyDescent="0.3"/>
  <cols>
    <col min="1" max="2" width="14.6640625" style="3" customWidth="1"/>
    <col min="3" max="3" width="11" style="3" customWidth="1"/>
    <col min="4" max="16" width="9.109375" style="3"/>
    <col min="17" max="17" width="1.5546875" style="3" customWidth="1"/>
    <col min="18" max="36" width="9.109375" style="2"/>
    <col min="37" max="16384" width="9.109375" style="3"/>
  </cols>
  <sheetData>
    <row r="1" spans="1:41" ht="50.1" customHeight="1" thickBot="1" x14ac:dyDescent="0.35">
      <c r="A1" s="110" t="s">
        <v>88</v>
      </c>
      <c r="B1" s="110"/>
      <c r="C1" s="110"/>
      <c r="D1" s="110"/>
      <c r="E1" s="110"/>
      <c r="F1" s="110"/>
      <c r="G1" s="110"/>
      <c r="H1" s="110"/>
      <c r="I1" s="110"/>
      <c r="J1" s="110"/>
      <c r="K1" s="110"/>
      <c r="L1" s="110"/>
      <c r="M1" s="110"/>
      <c r="N1" s="110"/>
      <c r="O1" s="110"/>
      <c r="P1" s="110"/>
      <c r="Q1" s="111"/>
    </row>
    <row r="2" spans="1:41" ht="50.1" customHeight="1" thickBot="1" x14ac:dyDescent="0.35">
      <c r="A2" s="108" t="s">
        <v>114</v>
      </c>
      <c r="B2" s="108"/>
      <c r="C2" s="108"/>
      <c r="D2" s="108"/>
      <c r="E2" s="108"/>
      <c r="F2" s="108"/>
      <c r="G2" s="108"/>
      <c r="H2" s="108"/>
      <c r="I2" s="108"/>
      <c r="J2" s="108"/>
      <c r="K2" s="108"/>
      <c r="L2" s="108"/>
      <c r="M2" s="108"/>
      <c r="N2" s="108"/>
      <c r="O2" s="108"/>
      <c r="P2" s="108"/>
      <c r="Q2" s="109"/>
      <c r="AK2" s="4"/>
      <c r="AL2" s="4"/>
      <c r="AM2" s="4"/>
      <c r="AN2" s="4"/>
      <c r="AO2" s="4"/>
    </row>
    <row r="3" spans="1:41" ht="144" customHeight="1" thickBot="1" x14ac:dyDescent="0.35">
      <c r="A3" s="116" t="s">
        <v>83</v>
      </c>
      <c r="B3" s="116"/>
      <c r="C3" s="112" t="s">
        <v>89</v>
      </c>
      <c r="D3" s="112"/>
      <c r="E3" s="112"/>
      <c r="F3" s="112"/>
      <c r="G3" s="112"/>
      <c r="H3" s="112"/>
      <c r="I3" s="112"/>
      <c r="J3" s="112"/>
      <c r="K3" s="112"/>
      <c r="L3" s="112"/>
      <c r="M3" s="112"/>
      <c r="N3" s="112"/>
      <c r="O3" s="112"/>
      <c r="P3" s="112"/>
      <c r="Q3" s="112"/>
      <c r="AK3" s="4"/>
      <c r="AL3" s="4"/>
    </row>
    <row r="4" spans="1:41" ht="86.25" customHeight="1" thickBot="1" x14ac:dyDescent="0.35">
      <c r="A4" s="116" t="s">
        <v>80</v>
      </c>
      <c r="B4" s="116"/>
      <c r="C4" s="112" t="s">
        <v>87</v>
      </c>
      <c r="D4" s="112"/>
      <c r="E4" s="112"/>
      <c r="F4" s="112"/>
      <c r="G4" s="112"/>
      <c r="H4" s="112"/>
      <c r="I4" s="112"/>
      <c r="J4" s="112"/>
      <c r="K4" s="112"/>
      <c r="L4" s="112"/>
      <c r="M4" s="112"/>
      <c r="N4" s="112"/>
      <c r="O4" s="112"/>
      <c r="P4" s="112"/>
      <c r="Q4" s="112"/>
      <c r="AK4" s="4"/>
      <c r="AL4" s="4"/>
    </row>
    <row r="5" spans="1:41" ht="117" customHeight="1" thickBot="1" x14ac:dyDescent="0.35">
      <c r="A5" s="113" t="s">
        <v>79</v>
      </c>
      <c r="B5" s="1" t="s">
        <v>115</v>
      </c>
      <c r="C5" s="112" t="s">
        <v>108</v>
      </c>
      <c r="D5" s="112"/>
      <c r="E5" s="112"/>
      <c r="F5" s="112"/>
      <c r="G5" s="112"/>
      <c r="H5" s="112"/>
      <c r="I5" s="112"/>
      <c r="J5" s="112"/>
      <c r="K5" s="112"/>
      <c r="L5" s="112"/>
      <c r="M5" s="112"/>
      <c r="N5" s="112"/>
      <c r="O5" s="112"/>
      <c r="P5" s="112"/>
      <c r="Q5" s="112"/>
      <c r="AK5" s="4"/>
      <c r="AL5" s="4"/>
    </row>
    <row r="6" spans="1:41" ht="150" customHeight="1" thickBot="1" x14ac:dyDescent="0.35">
      <c r="A6" s="114"/>
      <c r="B6" s="1" t="s">
        <v>81</v>
      </c>
      <c r="C6" s="112" t="s">
        <v>113</v>
      </c>
      <c r="D6" s="112"/>
      <c r="E6" s="112"/>
      <c r="F6" s="112"/>
      <c r="G6" s="112"/>
      <c r="H6" s="112"/>
      <c r="I6" s="112"/>
      <c r="J6" s="112"/>
      <c r="K6" s="112"/>
      <c r="L6" s="112"/>
      <c r="M6" s="112"/>
      <c r="N6" s="112"/>
      <c r="O6" s="112"/>
      <c r="P6" s="112"/>
      <c r="Q6" s="112"/>
      <c r="AK6" s="4"/>
      <c r="AL6" s="4"/>
    </row>
    <row r="7" spans="1:41" ht="105.75" customHeight="1" thickBot="1" x14ac:dyDescent="0.35">
      <c r="A7" s="114"/>
      <c r="B7" s="1" t="s">
        <v>82</v>
      </c>
      <c r="C7" s="112" t="s">
        <v>92</v>
      </c>
      <c r="D7" s="112"/>
      <c r="E7" s="112"/>
      <c r="F7" s="112"/>
      <c r="G7" s="112"/>
      <c r="H7" s="112"/>
      <c r="I7" s="112"/>
      <c r="J7" s="112"/>
      <c r="K7" s="112"/>
      <c r="L7" s="112"/>
      <c r="M7" s="112"/>
      <c r="N7" s="112"/>
      <c r="O7" s="112"/>
      <c r="P7" s="112"/>
      <c r="Q7" s="112"/>
      <c r="AK7" s="4"/>
      <c r="AL7" s="4"/>
    </row>
    <row r="8" spans="1:41" ht="339" customHeight="1" thickBot="1" x14ac:dyDescent="0.35">
      <c r="A8" s="114"/>
      <c r="B8" s="105" t="s">
        <v>95</v>
      </c>
      <c r="C8" s="112" t="s">
        <v>94</v>
      </c>
      <c r="D8" s="112"/>
      <c r="E8" s="112"/>
      <c r="F8" s="112"/>
      <c r="G8" s="112"/>
      <c r="H8" s="112"/>
      <c r="I8" s="112"/>
      <c r="J8" s="112"/>
      <c r="K8" s="112"/>
      <c r="L8" s="112"/>
      <c r="M8" s="112"/>
      <c r="N8" s="112"/>
      <c r="O8" s="112"/>
      <c r="P8" s="112"/>
      <c r="Q8" s="112"/>
      <c r="AK8" s="4"/>
      <c r="AL8" s="4"/>
    </row>
    <row r="9" spans="1:41" ht="35.25" customHeight="1" thickBot="1" x14ac:dyDescent="0.35">
      <c r="A9" s="115"/>
      <c r="B9" s="1" t="s">
        <v>85</v>
      </c>
      <c r="C9" s="112" t="s">
        <v>86</v>
      </c>
      <c r="D9" s="112"/>
      <c r="E9" s="112"/>
      <c r="F9" s="112"/>
      <c r="G9" s="112"/>
      <c r="H9" s="112"/>
      <c r="I9" s="112"/>
      <c r="J9" s="112"/>
      <c r="K9" s="112"/>
      <c r="L9" s="112"/>
      <c r="M9" s="112"/>
      <c r="N9" s="112"/>
      <c r="O9" s="112"/>
      <c r="P9" s="112"/>
      <c r="Q9" s="112"/>
      <c r="AK9" s="4"/>
      <c r="AL9" s="4"/>
    </row>
    <row r="10" spans="1:41" x14ac:dyDescent="0.3">
      <c r="A10" s="2"/>
      <c r="B10" s="2"/>
      <c r="C10" s="2"/>
      <c r="D10" s="2"/>
      <c r="E10" s="2"/>
      <c r="F10" s="2"/>
      <c r="G10" s="2"/>
      <c r="H10" s="2"/>
      <c r="I10" s="2"/>
      <c r="J10" s="2"/>
      <c r="K10" s="2"/>
      <c r="L10" s="2"/>
      <c r="M10" s="2"/>
      <c r="N10" s="2"/>
      <c r="O10" s="2"/>
      <c r="P10" s="2"/>
      <c r="Q10" s="2"/>
      <c r="AK10" s="4"/>
      <c r="AL10" s="4"/>
    </row>
    <row r="11" spans="1:41" x14ac:dyDescent="0.3">
      <c r="A11" s="2"/>
      <c r="B11" s="2"/>
      <c r="C11" s="2"/>
      <c r="D11" s="2"/>
      <c r="E11" s="2"/>
      <c r="F11" s="2"/>
      <c r="G11" s="2"/>
      <c r="H11" s="2"/>
      <c r="I11" s="2"/>
      <c r="J11" s="2"/>
      <c r="K11" s="2"/>
      <c r="L11" s="2"/>
      <c r="M11" s="2"/>
      <c r="N11" s="2"/>
      <c r="O11" s="2"/>
      <c r="P11" s="2"/>
      <c r="Q11" s="2"/>
      <c r="AK11" s="4"/>
      <c r="AL11" s="4"/>
    </row>
    <row r="12" spans="1:41" x14ac:dyDescent="0.3">
      <c r="A12" s="2"/>
      <c r="B12" s="2"/>
      <c r="C12" s="2"/>
      <c r="D12" s="2"/>
      <c r="E12" s="2"/>
      <c r="F12" s="2"/>
      <c r="G12" s="2"/>
      <c r="H12" s="2"/>
      <c r="I12" s="2"/>
      <c r="J12" s="2"/>
      <c r="K12" s="2"/>
      <c r="L12" s="2"/>
      <c r="M12" s="2"/>
      <c r="N12" s="2"/>
      <c r="O12" s="2"/>
      <c r="P12" s="2"/>
      <c r="Q12" s="2"/>
      <c r="AK12" s="4"/>
      <c r="AL12" s="4"/>
    </row>
    <row r="13" spans="1:41" x14ac:dyDescent="0.3">
      <c r="A13" s="2"/>
      <c r="B13" s="2"/>
      <c r="C13" s="2"/>
      <c r="D13" s="2"/>
      <c r="E13" s="2"/>
      <c r="F13" s="2"/>
      <c r="G13" s="2"/>
      <c r="H13" s="2"/>
      <c r="I13" s="2"/>
      <c r="J13" s="2"/>
      <c r="K13" s="2"/>
      <c r="L13" s="2"/>
      <c r="M13" s="2"/>
      <c r="N13" s="2"/>
      <c r="O13" s="2"/>
      <c r="P13" s="2"/>
      <c r="Q13" s="2"/>
      <c r="AK13" s="4"/>
      <c r="AL13" s="4"/>
    </row>
    <row r="14" spans="1:41" x14ac:dyDescent="0.3">
      <c r="A14" s="2"/>
      <c r="B14" s="2"/>
      <c r="C14" s="2"/>
      <c r="D14" s="2"/>
      <c r="E14" s="2"/>
      <c r="F14" s="2"/>
      <c r="G14" s="2"/>
      <c r="H14" s="2"/>
      <c r="I14" s="2"/>
      <c r="J14" s="2"/>
      <c r="K14" s="2"/>
      <c r="L14" s="2"/>
      <c r="M14" s="2"/>
      <c r="N14" s="2"/>
      <c r="O14" s="2"/>
      <c r="P14" s="2"/>
      <c r="Q14" s="2"/>
      <c r="AK14" s="4"/>
      <c r="AL14" s="4"/>
    </row>
    <row r="15" spans="1:41" x14ac:dyDescent="0.3">
      <c r="A15" s="2"/>
      <c r="B15" s="2"/>
      <c r="C15" s="2"/>
      <c r="D15" s="2"/>
      <c r="E15" s="2"/>
      <c r="F15" s="2"/>
      <c r="G15" s="2"/>
      <c r="H15" s="2"/>
      <c r="I15" s="2"/>
      <c r="J15" s="2"/>
      <c r="K15" s="2"/>
      <c r="L15" s="2"/>
      <c r="M15" s="2"/>
      <c r="N15" s="2"/>
      <c r="O15" s="2"/>
      <c r="P15" s="2"/>
      <c r="Q15" s="2"/>
      <c r="AK15" s="4"/>
      <c r="AL15" s="4"/>
    </row>
    <row r="16" spans="1:41" x14ac:dyDescent="0.3">
      <c r="A16" s="2"/>
      <c r="B16" s="2"/>
      <c r="C16" s="2"/>
      <c r="D16" s="2"/>
      <c r="E16" s="2"/>
      <c r="F16" s="2"/>
      <c r="G16" s="2"/>
      <c r="H16" s="2"/>
      <c r="I16" s="2"/>
      <c r="J16" s="2"/>
      <c r="K16" s="2"/>
      <c r="L16" s="2"/>
      <c r="M16" s="2"/>
      <c r="N16" s="2"/>
      <c r="O16" s="2"/>
      <c r="P16" s="2"/>
      <c r="Q16" s="2"/>
      <c r="AK16" s="4"/>
      <c r="AL16" s="4"/>
    </row>
    <row r="17" spans="1:38" x14ac:dyDescent="0.3">
      <c r="A17" s="2"/>
      <c r="B17" s="2"/>
      <c r="C17" s="2"/>
      <c r="D17" s="2"/>
      <c r="E17" s="2"/>
      <c r="F17" s="2"/>
      <c r="G17" s="2"/>
      <c r="H17" s="2"/>
      <c r="I17" s="2"/>
      <c r="J17" s="2"/>
      <c r="K17" s="2"/>
      <c r="L17" s="2"/>
      <c r="M17" s="2"/>
      <c r="N17" s="2"/>
      <c r="O17" s="2"/>
      <c r="P17" s="2"/>
      <c r="Q17" s="2"/>
      <c r="AK17" s="4"/>
      <c r="AL17" s="4"/>
    </row>
    <row r="18" spans="1:38" x14ac:dyDescent="0.3">
      <c r="A18" s="2"/>
      <c r="B18" s="2"/>
      <c r="C18" s="2"/>
      <c r="D18" s="2"/>
      <c r="E18" s="2"/>
      <c r="F18" s="2"/>
      <c r="G18" s="2"/>
      <c r="H18" s="2"/>
      <c r="I18" s="2"/>
      <c r="J18" s="2"/>
      <c r="K18" s="2"/>
      <c r="L18" s="2"/>
      <c r="M18" s="2"/>
      <c r="N18" s="2"/>
      <c r="O18" s="2"/>
      <c r="P18" s="2"/>
      <c r="Q18" s="2"/>
      <c r="AK18" s="4"/>
      <c r="AL18" s="4"/>
    </row>
    <row r="19" spans="1:38" x14ac:dyDescent="0.3">
      <c r="A19" s="2"/>
      <c r="B19" s="2"/>
      <c r="C19" s="2"/>
      <c r="D19" s="2"/>
      <c r="E19" s="2"/>
      <c r="F19" s="2"/>
      <c r="G19" s="2"/>
      <c r="H19" s="2"/>
      <c r="I19" s="2"/>
      <c r="J19" s="2"/>
      <c r="K19" s="2"/>
      <c r="L19" s="2"/>
      <c r="M19" s="2"/>
      <c r="N19" s="2"/>
      <c r="O19" s="2"/>
      <c r="P19" s="2"/>
      <c r="Q19" s="2"/>
      <c r="AK19" s="4"/>
      <c r="AL19" s="4"/>
    </row>
    <row r="20" spans="1:38" x14ac:dyDescent="0.3">
      <c r="A20" s="2"/>
      <c r="B20" s="2"/>
      <c r="C20" s="2"/>
      <c r="D20" s="2"/>
      <c r="E20" s="2"/>
      <c r="F20" s="2"/>
      <c r="G20" s="2"/>
      <c r="H20" s="2"/>
      <c r="I20" s="2"/>
      <c r="J20" s="2"/>
      <c r="K20" s="2"/>
      <c r="L20" s="2"/>
      <c r="M20" s="2"/>
      <c r="N20" s="2"/>
      <c r="O20" s="2"/>
      <c r="P20" s="2"/>
      <c r="Q20" s="2"/>
      <c r="AK20" s="4"/>
      <c r="AL20" s="4"/>
    </row>
    <row r="21" spans="1:38" x14ac:dyDescent="0.3">
      <c r="A21" s="2"/>
      <c r="B21" s="2"/>
      <c r="C21" s="2"/>
      <c r="D21" s="2"/>
      <c r="E21" s="2"/>
      <c r="F21" s="2"/>
      <c r="G21" s="2"/>
      <c r="H21" s="2"/>
      <c r="I21" s="2"/>
      <c r="J21" s="2"/>
      <c r="K21" s="2"/>
      <c r="L21" s="2"/>
      <c r="M21" s="2"/>
      <c r="N21" s="2"/>
      <c r="O21" s="2"/>
      <c r="P21" s="2"/>
      <c r="Q21" s="2"/>
      <c r="AK21" s="4"/>
      <c r="AL21" s="4"/>
    </row>
    <row r="22" spans="1:38" x14ac:dyDescent="0.3">
      <c r="A22" s="2"/>
      <c r="B22" s="2"/>
      <c r="C22" s="2"/>
      <c r="D22" s="2"/>
      <c r="E22" s="2"/>
      <c r="F22" s="2"/>
      <c r="G22" s="2"/>
      <c r="H22" s="2"/>
      <c r="I22" s="2"/>
      <c r="J22" s="2"/>
      <c r="K22" s="2"/>
      <c r="L22" s="2"/>
      <c r="M22" s="2"/>
      <c r="N22" s="2"/>
      <c r="O22" s="2"/>
      <c r="P22" s="2"/>
      <c r="Q22" s="2"/>
      <c r="AK22" s="4"/>
      <c r="AL22" s="4"/>
    </row>
    <row r="23" spans="1:38" x14ac:dyDescent="0.3">
      <c r="A23" s="2"/>
      <c r="B23" s="2"/>
      <c r="C23" s="2"/>
      <c r="D23" s="2"/>
      <c r="E23" s="2"/>
      <c r="F23" s="2"/>
      <c r="G23" s="2"/>
      <c r="H23" s="2"/>
      <c r="I23" s="2"/>
      <c r="J23" s="2"/>
      <c r="K23" s="2"/>
      <c r="L23" s="2"/>
      <c r="M23" s="2"/>
      <c r="N23" s="2"/>
      <c r="O23" s="2"/>
      <c r="P23" s="2"/>
      <c r="Q23" s="2"/>
      <c r="AK23" s="4"/>
      <c r="AL23" s="4"/>
    </row>
    <row r="24" spans="1:38" x14ac:dyDescent="0.3">
      <c r="A24" s="2"/>
      <c r="B24" s="2"/>
      <c r="C24" s="2"/>
      <c r="D24" s="2"/>
      <c r="E24" s="2"/>
      <c r="F24" s="2"/>
      <c r="G24" s="2"/>
      <c r="H24" s="2"/>
      <c r="I24" s="2"/>
      <c r="J24" s="2"/>
      <c r="K24" s="2"/>
      <c r="L24" s="2"/>
      <c r="M24" s="2"/>
      <c r="N24" s="2"/>
      <c r="O24" s="2"/>
      <c r="P24" s="2"/>
      <c r="Q24" s="2"/>
      <c r="AK24" s="4"/>
      <c r="AL24" s="4"/>
    </row>
    <row r="25" spans="1:38" x14ac:dyDescent="0.3">
      <c r="A25" s="2"/>
      <c r="B25" s="2"/>
      <c r="C25" s="2"/>
      <c r="D25" s="2"/>
      <c r="E25" s="2"/>
      <c r="F25" s="2"/>
      <c r="G25" s="2"/>
      <c r="H25" s="2"/>
      <c r="I25" s="2"/>
      <c r="J25" s="2"/>
      <c r="K25" s="2"/>
      <c r="L25" s="2"/>
      <c r="M25" s="2"/>
      <c r="N25" s="2"/>
      <c r="O25" s="2"/>
      <c r="P25" s="2"/>
      <c r="Q25" s="2"/>
      <c r="AK25" s="4"/>
      <c r="AL25" s="4"/>
    </row>
    <row r="26" spans="1:38" x14ac:dyDescent="0.3">
      <c r="A26" s="2"/>
      <c r="B26" s="2"/>
      <c r="C26" s="2"/>
      <c r="D26" s="2"/>
      <c r="E26" s="2"/>
      <c r="F26" s="2"/>
      <c r="G26" s="2"/>
      <c r="H26" s="2"/>
      <c r="I26" s="2"/>
      <c r="J26" s="2"/>
      <c r="K26" s="2"/>
      <c r="L26" s="2"/>
      <c r="M26" s="2"/>
      <c r="N26" s="2"/>
      <c r="O26" s="2"/>
      <c r="P26" s="2"/>
      <c r="Q26" s="2"/>
      <c r="AK26" s="4"/>
      <c r="AL26" s="4"/>
    </row>
    <row r="27" spans="1:38" x14ac:dyDescent="0.3">
      <c r="A27" s="2"/>
      <c r="B27" s="2"/>
      <c r="C27" s="2"/>
      <c r="D27" s="2"/>
      <c r="E27" s="2"/>
      <c r="F27" s="2"/>
      <c r="G27" s="2"/>
      <c r="H27" s="2"/>
      <c r="I27" s="2"/>
      <c r="J27" s="2"/>
      <c r="K27" s="2"/>
      <c r="L27" s="2"/>
      <c r="M27" s="2"/>
      <c r="N27" s="2"/>
      <c r="O27" s="2"/>
      <c r="P27" s="2"/>
      <c r="Q27" s="2"/>
      <c r="AK27" s="4"/>
      <c r="AL27" s="4"/>
    </row>
    <row r="28" spans="1:38" x14ac:dyDescent="0.3">
      <c r="A28" s="2"/>
      <c r="B28" s="2"/>
      <c r="C28" s="2"/>
      <c r="D28" s="2"/>
      <c r="E28" s="2"/>
      <c r="F28" s="2"/>
      <c r="G28" s="2"/>
      <c r="H28" s="2"/>
      <c r="I28" s="2"/>
      <c r="J28" s="2"/>
      <c r="K28" s="2"/>
      <c r="L28" s="2"/>
      <c r="M28" s="2"/>
      <c r="N28" s="2"/>
      <c r="O28" s="2"/>
      <c r="P28" s="2"/>
      <c r="Q28" s="2"/>
      <c r="AK28" s="4"/>
      <c r="AL28" s="4"/>
    </row>
    <row r="29" spans="1:38" x14ac:dyDescent="0.3">
      <c r="A29" s="2"/>
      <c r="B29" s="2"/>
      <c r="C29" s="2"/>
      <c r="D29" s="2"/>
      <c r="E29" s="2"/>
      <c r="F29" s="2"/>
      <c r="G29" s="2"/>
      <c r="H29" s="2"/>
      <c r="I29" s="2"/>
      <c r="J29" s="2"/>
      <c r="K29" s="2"/>
      <c r="L29" s="2"/>
      <c r="M29" s="2"/>
      <c r="N29" s="2"/>
      <c r="O29" s="2"/>
      <c r="P29" s="2"/>
      <c r="Q29" s="2"/>
      <c r="AK29" s="4"/>
      <c r="AL29" s="4"/>
    </row>
    <row r="30" spans="1:38" x14ac:dyDescent="0.3">
      <c r="A30" s="2"/>
      <c r="B30" s="2"/>
      <c r="C30" s="2"/>
      <c r="D30" s="2"/>
      <c r="E30" s="2"/>
      <c r="F30" s="2"/>
      <c r="G30" s="2"/>
      <c r="H30" s="2"/>
      <c r="I30" s="2"/>
      <c r="J30" s="2"/>
      <c r="K30" s="2"/>
      <c r="L30" s="2"/>
      <c r="M30" s="2"/>
      <c r="N30" s="2"/>
      <c r="O30" s="2"/>
      <c r="P30" s="2"/>
      <c r="Q30" s="2"/>
      <c r="AK30" s="4"/>
      <c r="AL30" s="4"/>
    </row>
    <row r="31" spans="1:38" x14ac:dyDescent="0.3">
      <c r="A31" s="2"/>
      <c r="B31" s="2"/>
      <c r="C31" s="2"/>
      <c r="D31" s="2"/>
      <c r="E31" s="2"/>
      <c r="F31" s="2"/>
      <c r="G31" s="2"/>
      <c r="H31" s="2"/>
      <c r="I31" s="2"/>
      <c r="J31" s="2"/>
      <c r="K31" s="2"/>
      <c r="L31" s="2"/>
      <c r="M31" s="2"/>
      <c r="N31" s="2"/>
      <c r="O31" s="2"/>
      <c r="P31" s="2"/>
      <c r="Q31" s="2"/>
      <c r="AK31" s="4"/>
      <c r="AL31" s="4"/>
    </row>
    <row r="32" spans="1:38" x14ac:dyDescent="0.3">
      <c r="A32" s="2"/>
      <c r="B32" s="2"/>
      <c r="C32" s="2"/>
      <c r="D32" s="2"/>
      <c r="E32" s="2"/>
      <c r="F32" s="2"/>
      <c r="G32" s="2"/>
      <c r="H32" s="2"/>
      <c r="I32" s="2"/>
      <c r="J32" s="2"/>
      <c r="K32" s="2"/>
      <c r="L32" s="2"/>
      <c r="M32" s="2"/>
      <c r="N32" s="2"/>
      <c r="O32" s="2"/>
      <c r="P32" s="2"/>
      <c r="Q32" s="2"/>
      <c r="AK32" s="4"/>
      <c r="AL32" s="4"/>
    </row>
    <row r="33" spans="1:38" x14ac:dyDescent="0.3">
      <c r="A33" s="2"/>
      <c r="B33" s="2"/>
      <c r="C33" s="2"/>
      <c r="D33" s="2"/>
      <c r="E33" s="2"/>
      <c r="F33" s="2"/>
      <c r="G33" s="2"/>
      <c r="H33" s="2"/>
      <c r="I33" s="2"/>
      <c r="J33" s="2"/>
      <c r="K33" s="2"/>
      <c r="L33" s="2"/>
      <c r="M33" s="2"/>
      <c r="N33" s="2"/>
      <c r="O33" s="2"/>
      <c r="P33" s="2"/>
      <c r="Q33" s="2"/>
      <c r="AK33" s="4"/>
      <c r="AL33" s="4"/>
    </row>
    <row r="34" spans="1:38" x14ac:dyDescent="0.3">
      <c r="A34" s="2"/>
      <c r="B34" s="2"/>
      <c r="C34" s="2"/>
      <c r="D34" s="2"/>
      <c r="E34" s="2"/>
      <c r="F34" s="2"/>
      <c r="G34" s="2"/>
      <c r="H34" s="2"/>
      <c r="I34" s="2"/>
      <c r="J34" s="2"/>
      <c r="K34" s="2"/>
      <c r="L34" s="2"/>
      <c r="M34" s="2"/>
      <c r="N34" s="2"/>
      <c r="O34" s="2"/>
      <c r="P34" s="2"/>
      <c r="Q34" s="2"/>
      <c r="AK34" s="4"/>
      <c r="AL34" s="4"/>
    </row>
    <row r="35" spans="1:38" x14ac:dyDescent="0.3">
      <c r="A35" s="2"/>
      <c r="B35" s="2"/>
      <c r="C35" s="2"/>
      <c r="D35" s="2"/>
      <c r="E35" s="2"/>
      <c r="F35" s="2"/>
      <c r="G35" s="2"/>
      <c r="H35" s="2"/>
      <c r="I35" s="2"/>
      <c r="J35" s="2"/>
      <c r="K35" s="2"/>
      <c r="L35" s="2"/>
      <c r="M35" s="2"/>
      <c r="N35" s="2"/>
      <c r="O35" s="2"/>
      <c r="P35" s="2"/>
      <c r="Q35" s="2"/>
      <c r="AK35" s="4"/>
      <c r="AL35" s="4"/>
    </row>
    <row r="36" spans="1:38" x14ac:dyDescent="0.3">
      <c r="A36" s="2"/>
      <c r="B36" s="2"/>
      <c r="C36" s="2"/>
      <c r="D36" s="2"/>
      <c r="E36" s="2"/>
      <c r="F36" s="2"/>
      <c r="G36" s="2"/>
      <c r="H36" s="2"/>
      <c r="I36" s="2"/>
      <c r="J36" s="2"/>
      <c r="K36" s="2"/>
      <c r="L36" s="2"/>
      <c r="M36" s="2"/>
      <c r="N36" s="2"/>
      <c r="O36" s="2"/>
      <c r="P36" s="2"/>
      <c r="Q36" s="2"/>
      <c r="AK36" s="4"/>
      <c r="AL36" s="4"/>
    </row>
    <row r="37" spans="1:38" x14ac:dyDescent="0.3">
      <c r="A37" s="2"/>
      <c r="B37" s="2"/>
      <c r="C37" s="2"/>
      <c r="D37" s="2"/>
      <c r="E37" s="2"/>
      <c r="F37" s="2"/>
      <c r="G37" s="2"/>
      <c r="H37" s="2"/>
      <c r="I37" s="2"/>
      <c r="J37" s="2"/>
      <c r="K37" s="2"/>
      <c r="L37" s="2"/>
      <c r="M37" s="2"/>
      <c r="N37" s="2"/>
      <c r="O37" s="2"/>
      <c r="P37" s="2"/>
      <c r="Q37" s="2"/>
      <c r="AK37" s="4"/>
      <c r="AL37" s="4"/>
    </row>
    <row r="38" spans="1:38" x14ac:dyDescent="0.3">
      <c r="A38" s="2"/>
      <c r="B38" s="2"/>
      <c r="C38" s="2"/>
      <c r="D38" s="2"/>
      <c r="E38" s="2"/>
      <c r="F38" s="2"/>
      <c r="G38" s="2"/>
      <c r="H38" s="2"/>
      <c r="I38" s="2"/>
      <c r="J38" s="2"/>
      <c r="K38" s="2"/>
      <c r="L38" s="2"/>
      <c r="M38" s="2"/>
      <c r="N38" s="2"/>
      <c r="O38" s="2"/>
      <c r="P38" s="2"/>
      <c r="Q38" s="2"/>
      <c r="AK38" s="4"/>
      <c r="AL38" s="4"/>
    </row>
    <row r="39" spans="1:38" x14ac:dyDescent="0.3">
      <c r="A39" s="2"/>
      <c r="B39" s="2"/>
      <c r="C39" s="2"/>
      <c r="D39" s="2"/>
      <c r="E39" s="2"/>
      <c r="F39" s="2"/>
      <c r="G39" s="2"/>
      <c r="H39" s="2"/>
      <c r="I39" s="2"/>
      <c r="J39" s="2"/>
      <c r="K39" s="2"/>
      <c r="L39" s="2"/>
      <c r="M39" s="2"/>
      <c r="N39" s="2"/>
      <c r="O39" s="2"/>
      <c r="P39" s="2"/>
      <c r="Q39" s="2"/>
      <c r="AK39" s="4"/>
      <c r="AL39" s="4"/>
    </row>
    <row r="40" spans="1:38" x14ac:dyDescent="0.3">
      <c r="A40" s="2"/>
      <c r="B40" s="2"/>
      <c r="C40" s="2"/>
      <c r="D40" s="2"/>
      <c r="E40" s="2"/>
      <c r="F40" s="2"/>
      <c r="G40" s="2"/>
      <c r="H40" s="2"/>
      <c r="I40" s="2"/>
      <c r="J40" s="2"/>
      <c r="K40" s="2"/>
      <c r="L40" s="2"/>
      <c r="M40" s="2"/>
      <c r="N40" s="2"/>
      <c r="O40" s="2"/>
      <c r="P40" s="2"/>
      <c r="Q40" s="2"/>
      <c r="AK40" s="4"/>
      <c r="AL40" s="4"/>
    </row>
    <row r="41" spans="1:38" x14ac:dyDescent="0.3">
      <c r="A41" s="2"/>
      <c r="B41" s="2"/>
      <c r="C41" s="2"/>
      <c r="D41" s="2"/>
      <c r="E41" s="2"/>
      <c r="F41" s="2"/>
      <c r="G41" s="2"/>
      <c r="H41" s="2"/>
      <c r="I41" s="2"/>
      <c r="J41" s="2"/>
      <c r="K41" s="2"/>
      <c r="L41" s="2"/>
      <c r="M41" s="2"/>
      <c r="N41" s="2"/>
      <c r="O41" s="2"/>
      <c r="P41" s="2"/>
      <c r="Q41" s="2"/>
      <c r="AK41" s="4"/>
      <c r="AL41" s="4"/>
    </row>
    <row r="42" spans="1:38" x14ac:dyDescent="0.3">
      <c r="A42" s="2"/>
      <c r="B42" s="2"/>
      <c r="C42" s="2"/>
      <c r="D42" s="2"/>
      <c r="E42" s="2"/>
      <c r="F42" s="2"/>
      <c r="G42" s="2"/>
      <c r="H42" s="2"/>
      <c r="I42" s="2"/>
      <c r="J42" s="2"/>
      <c r="K42" s="2"/>
      <c r="L42" s="2"/>
      <c r="M42" s="2"/>
      <c r="N42" s="2"/>
      <c r="O42" s="2"/>
      <c r="P42" s="2"/>
      <c r="Q42" s="2"/>
      <c r="AK42" s="4"/>
      <c r="AL42" s="4"/>
    </row>
    <row r="43" spans="1:38" x14ac:dyDescent="0.3">
      <c r="A43" s="2"/>
      <c r="B43" s="2"/>
      <c r="C43" s="2"/>
      <c r="D43" s="2"/>
      <c r="E43" s="2"/>
      <c r="F43" s="2"/>
      <c r="G43" s="2"/>
      <c r="H43" s="2"/>
      <c r="I43" s="2"/>
      <c r="J43" s="2"/>
      <c r="K43" s="2"/>
      <c r="L43" s="2"/>
      <c r="M43" s="2"/>
      <c r="N43" s="2"/>
      <c r="O43" s="2"/>
      <c r="P43" s="2"/>
      <c r="Q43" s="2"/>
      <c r="AK43" s="4"/>
      <c r="AL43" s="4"/>
    </row>
    <row r="44" spans="1:38" x14ac:dyDescent="0.3">
      <c r="A44" s="2"/>
      <c r="B44" s="2"/>
      <c r="C44" s="2"/>
      <c r="D44" s="2"/>
      <c r="E44" s="2"/>
      <c r="F44" s="2"/>
      <c r="G44" s="2"/>
      <c r="H44" s="2"/>
      <c r="I44" s="2"/>
      <c r="J44" s="2"/>
      <c r="K44" s="2"/>
      <c r="L44" s="2"/>
      <c r="M44" s="2"/>
      <c r="N44" s="2"/>
      <c r="O44" s="2"/>
      <c r="P44" s="2"/>
      <c r="Q44" s="2"/>
      <c r="AK44" s="4"/>
      <c r="AL44" s="4"/>
    </row>
    <row r="45" spans="1:38" x14ac:dyDescent="0.3">
      <c r="A45" s="2"/>
      <c r="B45" s="2"/>
      <c r="C45" s="2"/>
      <c r="D45" s="2"/>
      <c r="E45" s="2"/>
      <c r="F45" s="2"/>
      <c r="G45" s="2"/>
      <c r="H45" s="2"/>
      <c r="I45" s="2"/>
      <c r="J45" s="2"/>
      <c r="K45" s="2"/>
      <c r="L45" s="2"/>
      <c r="M45" s="2"/>
      <c r="N45" s="2"/>
      <c r="O45" s="2"/>
      <c r="P45" s="2"/>
      <c r="Q45" s="2"/>
      <c r="AK45" s="4"/>
      <c r="AL45" s="4"/>
    </row>
    <row r="46" spans="1:38" x14ac:dyDescent="0.3">
      <c r="A46" s="2"/>
      <c r="B46" s="2"/>
      <c r="C46" s="2"/>
      <c r="D46" s="2"/>
      <c r="E46" s="2"/>
      <c r="F46" s="2"/>
      <c r="G46" s="2"/>
      <c r="H46" s="2"/>
      <c r="I46" s="2"/>
      <c r="J46" s="2"/>
      <c r="K46" s="2"/>
      <c r="L46" s="2"/>
      <c r="M46" s="2"/>
      <c r="N46" s="2"/>
      <c r="O46" s="2"/>
      <c r="P46" s="2"/>
      <c r="Q46" s="2"/>
    </row>
    <row r="47" spans="1:38" x14ac:dyDescent="0.3">
      <c r="A47" s="2"/>
      <c r="B47" s="2"/>
      <c r="C47" s="2"/>
      <c r="D47" s="2"/>
      <c r="E47" s="2"/>
      <c r="F47" s="2"/>
      <c r="G47" s="2"/>
      <c r="H47" s="2"/>
      <c r="I47" s="2"/>
      <c r="J47" s="2"/>
      <c r="K47" s="2"/>
      <c r="L47" s="2"/>
      <c r="M47" s="2"/>
      <c r="N47" s="2"/>
      <c r="O47" s="2"/>
      <c r="P47" s="2"/>
      <c r="Q47" s="2"/>
    </row>
    <row r="48" spans="1:38" x14ac:dyDescent="0.3">
      <c r="A48" s="2"/>
      <c r="B48" s="2"/>
      <c r="C48" s="2"/>
      <c r="D48" s="2"/>
      <c r="E48" s="2"/>
      <c r="F48" s="2"/>
      <c r="G48" s="2"/>
      <c r="H48" s="2"/>
      <c r="I48" s="2"/>
      <c r="J48" s="2"/>
      <c r="K48" s="2"/>
      <c r="L48" s="2"/>
      <c r="M48" s="2"/>
      <c r="N48" s="2"/>
      <c r="O48" s="2"/>
      <c r="P48" s="2"/>
      <c r="Q48" s="2"/>
    </row>
    <row r="49" spans="1:17" x14ac:dyDescent="0.3">
      <c r="A49" s="2"/>
      <c r="B49" s="2"/>
      <c r="C49" s="2"/>
      <c r="D49" s="2"/>
      <c r="E49" s="2"/>
      <c r="F49" s="2"/>
      <c r="G49" s="2"/>
      <c r="H49" s="2"/>
      <c r="I49" s="2"/>
      <c r="J49" s="2"/>
      <c r="K49" s="2"/>
      <c r="L49" s="2"/>
      <c r="M49" s="2"/>
      <c r="N49" s="2"/>
      <c r="O49" s="2"/>
      <c r="P49" s="2"/>
      <c r="Q49" s="2"/>
    </row>
    <row r="50" spans="1:17" x14ac:dyDescent="0.3">
      <c r="A50" s="2"/>
      <c r="B50" s="2"/>
      <c r="C50" s="2"/>
      <c r="D50" s="2"/>
      <c r="E50" s="2"/>
      <c r="F50" s="2"/>
      <c r="G50" s="2"/>
      <c r="H50" s="2"/>
      <c r="I50" s="2"/>
      <c r="J50" s="2"/>
      <c r="K50" s="2"/>
      <c r="L50" s="2"/>
      <c r="M50" s="2"/>
      <c r="N50" s="2"/>
      <c r="O50" s="2"/>
      <c r="P50" s="2"/>
      <c r="Q50" s="2"/>
    </row>
    <row r="51" spans="1:17" x14ac:dyDescent="0.3">
      <c r="A51" s="2"/>
      <c r="B51" s="2"/>
      <c r="C51" s="2"/>
      <c r="D51" s="2"/>
      <c r="E51" s="2"/>
      <c r="F51" s="2"/>
      <c r="G51" s="2"/>
      <c r="H51" s="2"/>
      <c r="I51" s="2"/>
      <c r="J51" s="2"/>
      <c r="K51" s="2"/>
      <c r="L51" s="2"/>
      <c r="M51" s="2"/>
      <c r="N51" s="2"/>
      <c r="O51" s="2"/>
      <c r="P51" s="2"/>
      <c r="Q51" s="2"/>
    </row>
    <row r="52" spans="1:17" x14ac:dyDescent="0.3">
      <c r="A52" s="2"/>
      <c r="B52" s="2"/>
      <c r="C52" s="2"/>
      <c r="D52" s="2"/>
      <c r="E52" s="2"/>
      <c r="F52" s="2"/>
      <c r="G52" s="2"/>
      <c r="H52" s="2"/>
      <c r="I52" s="2"/>
      <c r="J52" s="2"/>
      <c r="K52" s="2"/>
      <c r="L52" s="2"/>
      <c r="M52" s="2"/>
      <c r="N52" s="2"/>
      <c r="O52" s="2"/>
      <c r="P52" s="2"/>
      <c r="Q52" s="2"/>
    </row>
    <row r="53" spans="1:17" x14ac:dyDescent="0.3">
      <c r="A53" s="2"/>
      <c r="B53" s="2"/>
      <c r="C53" s="2"/>
      <c r="D53" s="2"/>
      <c r="E53" s="2"/>
      <c r="F53" s="2"/>
      <c r="G53" s="2"/>
      <c r="H53" s="2"/>
      <c r="I53" s="2"/>
      <c r="J53" s="2"/>
      <c r="K53" s="2"/>
      <c r="L53" s="2"/>
      <c r="M53" s="2"/>
      <c r="N53" s="2"/>
      <c r="O53" s="2"/>
      <c r="P53" s="2"/>
      <c r="Q53" s="2"/>
    </row>
    <row r="54" spans="1:17" x14ac:dyDescent="0.3">
      <c r="A54" s="2"/>
      <c r="B54" s="2"/>
      <c r="C54" s="2"/>
      <c r="D54" s="2"/>
      <c r="E54" s="2"/>
      <c r="F54" s="2"/>
      <c r="G54" s="2"/>
      <c r="H54" s="2"/>
      <c r="I54" s="2"/>
      <c r="J54" s="2"/>
      <c r="K54" s="2"/>
      <c r="L54" s="2"/>
      <c r="M54" s="2"/>
      <c r="N54" s="2"/>
      <c r="O54" s="2"/>
      <c r="P54" s="2"/>
      <c r="Q54" s="2"/>
    </row>
    <row r="55" spans="1:17" x14ac:dyDescent="0.3">
      <c r="A55" s="2"/>
      <c r="B55" s="2"/>
      <c r="C55" s="2"/>
      <c r="D55" s="2"/>
      <c r="E55" s="2"/>
      <c r="F55" s="2"/>
      <c r="G55" s="2"/>
      <c r="H55" s="2"/>
      <c r="I55" s="2"/>
      <c r="J55" s="2"/>
      <c r="K55" s="2"/>
      <c r="L55" s="2"/>
      <c r="M55" s="2"/>
      <c r="N55" s="2"/>
      <c r="O55" s="2"/>
      <c r="P55" s="2"/>
      <c r="Q55" s="2"/>
    </row>
    <row r="56" spans="1:17" x14ac:dyDescent="0.3">
      <c r="A56" s="2"/>
      <c r="B56" s="2"/>
      <c r="C56" s="2"/>
      <c r="D56" s="2"/>
      <c r="E56" s="2"/>
      <c r="F56" s="2"/>
      <c r="G56" s="2"/>
      <c r="H56" s="2"/>
      <c r="I56" s="2"/>
      <c r="J56" s="2"/>
      <c r="K56" s="2"/>
      <c r="L56" s="2"/>
      <c r="M56" s="2"/>
      <c r="N56" s="2"/>
      <c r="O56" s="2"/>
      <c r="P56" s="2"/>
      <c r="Q56" s="2"/>
    </row>
  </sheetData>
  <sheetProtection algorithmName="SHA-512" hashValue="pG8VUEdRBC4lrtKDTg/sVL7QHAZIdHfKRVZaC9unjEsSrhAtxP5CrSXBxF/5krZ/xS4wnQoUCn2Iq2ksUeGWcw==" saltValue="toJuacCi5LdV95MY6dGgjA==" spinCount="100000" sheet="1" objects="1" scenarios="1" selectLockedCells="1"/>
  <mergeCells count="12">
    <mergeCell ref="A2:Q2"/>
    <mergeCell ref="A1:Q1"/>
    <mergeCell ref="C7:Q7"/>
    <mergeCell ref="C8:Q8"/>
    <mergeCell ref="C9:Q9"/>
    <mergeCell ref="A5:A9"/>
    <mergeCell ref="C5:Q5"/>
    <mergeCell ref="C6:Q6"/>
    <mergeCell ref="C4:Q4"/>
    <mergeCell ref="C3:Q3"/>
    <mergeCell ref="A3:B3"/>
    <mergeCell ref="A4:B4"/>
  </mergeCells>
  <printOptions horizontalCentered="1"/>
  <pageMargins left="0.39370078740157483" right="0.39370078740157483" top="0.39370078740157483" bottom="0.39370078740157483" header="0" footer="0"/>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5"/>
  <sheetViews>
    <sheetView rightToLeft="1" zoomScale="90" zoomScaleNormal="90" workbookViewId="0">
      <pane ySplit="1" topLeftCell="A2" activePane="bottomLeft" state="frozen"/>
      <selection pane="bottomLeft" activeCell="C1" sqref="C1"/>
    </sheetView>
  </sheetViews>
  <sheetFormatPr defaultColWidth="9.109375" defaultRowHeight="18.600000000000001" x14ac:dyDescent="0.3"/>
  <cols>
    <col min="1" max="1" width="30.5546875" style="12" customWidth="1"/>
    <col min="2" max="2" width="16.6640625" style="101" customWidth="1"/>
    <col min="3" max="3" width="4.5546875" style="11" customWidth="1"/>
    <col min="4" max="4" width="33.5546875" style="12" customWidth="1"/>
    <col min="5" max="5" width="16.6640625" style="11" customWidth="1"/>
    <col min="6" max="12" width="9.109375" style="11" customWidth="1"/>
    <col min="13" max="13" width="10.77734375" style="11" customWidth="1"/>
    <col min="14" max="14" width="9.109375" style="11"/>
    <col min="15" max="15" width="10.33203125" style="11" bestFit="1" customWidth="1"/>
    <col min="16" max="16" width="9.33203125" style="11" bestFit="1" customWidth="1"/>
    <col min="17" max="16384" width="9.109375" style="11"/>
  </cols>
  <sheetData>
    <row r="1" spans="1:16" s="5" customFormat="1" ht="41.4" thickBot="1" x14ac:dyDescent="0.35">
      <c r="A1" s="117">
        <v>1405</v>
      </c>
      <c r="B1" s="117"/>
      <c r="D1" s="6"/>
      <c r="K1" s="7"/>
      <c r="L1" s="8" t="s">
        <v>11</v>
      </c>
      <c r="M1" s="9" t="s">
        <v>13</v>
      </c>
    </row>
    <row r="2" spans="1:16" ht="25.5" customHeight="1" x14ac:dyDescent="0.3">
      <c r="A2" s="10" t="s">
        <v>16</v>
      </c>
      <c r="B2" s="100">
        <v>5541850</v>
      </c>
      <c r="K2" s="13"/>
      <c r="L2" s="14">
        <v>0</v>
      </c>
      <c r="M2" s="106">
        <v>0</v>
      </c>
    </row>
    <row r="3" spans="1:16" x14ac:dyDescent="0.3">
      <c r="A3" s="103" t="s">
        <v>98</v>
      </c>
      <c r="B3" s="104">
        <v>5000000</v>
      </c>
      <c r="K3" s="13"/>
      <c r="L3" s="15">
        <v>1</v>
      </c>
      <c r="M3" s="106">
        <v>166667</v>
      </c>
    </row>
    <row r="4" spans="1:16" x14ac:dyDescent="0.3">
      <c r="A4" s="10" t="s">
        <v>93</v>
      </c>
      <c r="B4" s="100">
        <v>22000000</v>
      </c>
      <c r="K4" s="13"/>
      <c r="L4" s="15">
        <v>2</v>
      </c>
      <c r="M4" s="106">
        <v>302967</v>
      </c>
      <c r="O4" s="101"/>
      <c r="P4" s="101"/>
    </row>
    <row r="5" spans="1:16" x14ac:dyDescent="0.3">
      <c r="A5" s="10" t="s">
        <v>14</v>
      </c>
      <c r="B5" s="100">
        <v>30000000</v>
      </c>
      <c r="K5" s="13"/>
      <c r="L5" s="15">
        <v>3</v>
      </c>
      <c r="M5" s="106">
        <v>436947</v>
      </c>
      <c r="O5" s="101"/>
      <c r="P5" s="101"/>
    </row>
    <row r="6" spans="1:16" x14ac:dyDescent="0.3">
      <c r="A6" s="10" t="s">
        <v>112</v>
      </c>
      <c r="B6" s="100">
        <v>16625549</v>
      </c>
      <c r="K6" s="13"/>
      <c r="L6" s="15">
        <v>4</v>
      </c>
      <c r="M6" s="106">
        <v>600403</v>
      </c>
      <c r="O6" s="101"/>
      <c r="P6" s="101"/>
    </row>
    <row r="7" spans="1:16" x14ac:dyDescent="0.3">
      <c r="K7" s="13"/>
      <c r="L7" s="15">
        <v>5</v>
      </c>
      <c r="M7" s="106">
        <v>798184</v>
      </c>
      <c r="O7" s="101"/>
      <c r="P7" s="101"/>
    </row>
    <row r="8" spans="1:16" x14ac:dyDescent="0.3">
      <c r="K8" s="13"/>
      <c r="L8" s="15">
        <v>6</v>
      </c>
      <c r="M8" s="106">
        <v>980142</v>
      </c>
      <c r="O8" s="101"/>
      <c r="P8" s="101"/>
    </row>
    <row r="9" spans="1:16" ht="20.399999999999999" x14ac:dyDescent="0.3">
      <c r="A9" s="16" t="s">
        <v>11</v>
      </c>
      <c r="B9" s="102">
        <f>A!$D$6</f>
        <v>0</v>
      </c>
      <c r="D9" s="18" t="s">
        <v>71</v>
      </c>
      <c r="E9" s="19">
        <v>176</v>
      </c>
      <c r="F9" s="20"/>
      <c r="K9" s="13"/>
      <c r="L9" s="15">
        <v>7</v>
      </c>
      <c r="M9" s="106">
        <v>1143906</v>
      </c>
      <c r="O9" s="101"/>
      <c r="P9" s="101"/>
    </row>
    <row r="10" spans="1:16" x14ac:dyDescent="0.3">
      <c r="A10" s="16" t="s">
        <v>12</v>
      </c>
      <c r="B10" s="102">
        <f>IF(B9=L2, M2)+IF(B9=L3, M3)+IF(B9=L4, M4)+IF(B9=L5, M5)+IF(B9=L6, M6)+IF(B9=L7, M7)+IF(B9=L8, M8)+IF(B9=L9, M9)+IF(B9=L10, M10)+IF(B9=L11, M11)+IF(B9=L12, M12)+IF(B9=L13, M13)+IF(B9=L14, M14)+IF(B9=L15, M15)+IF(B9=L16, M16)+IF(B9=L17, M17)+IF(B9=L18, M18)+IF(B9=L19, M19)+IF(B9=L20, M20)+IF(B9=L21, M21)+IF(B9=L22, M22)+IF(B9=L23, M23)+IF(B9=L24, M24)+IF(B9=L25, M25)+IF(B9=L26, M26)+IF(B9=L27, M27)+IF(B9=L28, M28)+IF(B9=L29, M29)</f>
        <v>0</v>
      </c>
      <c r="K10" s="13"/>
      <c r="L10" s="15">
        <v>8</v>
      </c>
      <c r="M10" s="106">
        <v>1275733</v>
      </c>
      <c r="O10" s="101"/>
      <c r="P10" s="101"/>
    </row>
    <row r="11" spans="1:16" ht="20.399999999999999" x14ac:dyDescent="0.3">
      <c r="A11" s="16" t="s">
        <v>101</v>
      </c>
      <c r="B11" s="102">
        <f>$B$2*30+$B$4+$B$5+30*$B$10</f>
        <v>218255500</v>
      </c>
      <c r="D11" s="16" t="s">
        <v>103</v>
      </c>
      <c r="E11" s="102">
        <f>$B$2*31+$B$4+$B$5+31*$B$10</f>
        <v>223797350</v>
      </c>
      <c r="K11" s="13"/>
      <c r="L11" s="15">
        <v>9</v>
      </c>
      <c r="M11" s="106">
        <v>1384264</v>
      </c>
      <c r="O11" s="101"/>
      <c r="P11" s="101"/>
    </row>
    <row r="12" spans="1:16" ht="20.399999999999999" x14ac:dyDescent="0.3">
      <c r="A12" s="16" t="s">
        <v>102</v>
      </c>
      <c r="B12" s="102">
        <f>$B$2*30+$B$3+$B$4+$B$5+30*$B$10</f>
        <v>223255500</v>
      </c>
      <c r="D12" s="16" t="s">
        <v>104</v>
      </c>
      <c r="E12" s="102">
        <f>$B$2*31+$B$3+$B$4+$B$5+31*$B$10</f>
        <v>228797350</v>
      </c>
      <c r="K12" s="13"/>
      <c r="L12" s="15">
        <v>10</v>
      </c>
      <c r="M12" s="106">
        <v>1504088</v>
      </c>
      <c r="O12" s="101"/>
      <c r="P12" s="101"/>
    </row>
    <row r="13" spans="1:16" ht="20.399999999999999" x14ac:dyDescent="0.3">
      <c r="A13" s="16" t="s">
        <v>109</v>
      </c>
      <c r="B13" s="102">
        <f>B12+($B$6*A!D5)</f>
        <v>223255500</v>
      </c>
      <c r="D13" s="16" t="s">
        <v>110</v>
      </c>
      <c r="E13" s="102">
        <f>E12+($B$6*A!D5)</f>
        <v>228797350</v>
      </c>
      <c r="K13" s="13"/>
      <c r="L13" s="15">
        <v>11</v>
      </c>
      <c r="M13" s="106">
        <v>1583025</v>
      </c>
      <c r="O13" s="101"/>
      <c r="P13" s="101"/>
    </row>
    <row r="14" spans="1:16" x14ac:dyDescent="0.3">
      <c r="E14" s="12"/>
      <c r="K14" s="13"/>
      <c r="L14" s="15">
        <v>12</v>
      </c>
      <c r="M14" s="106">
        <v>1673014</v>
      </c>
      <c r="O14" s="101"/>
      <c r="P14" s="101"/>
    </row>
    <row r="15" spans="1:16" x14ac:dyDescent="0.3">
      <c r="E15" s="12"/>
      <c r="K15" s="13"/>
      <c r="L15" s="21">
        <v>13</v>
      </c>
      <c r="M15" s="106">
        <v>1725660</v>
      </c>
      <c r="O15" s="101"/>
      <c r="P15" s="101"/>
    </row>
    <row r="16" spans="1:16" x14ac:dyDescent="0.3">
      <c r="A16" s="16" t="s">
        <v>99</v>
      </c>
      <c r="B16" s="102">
        <f>B11/E9</f>
        <v>1240088.0681818181</v>
      </c>
      <c r="K16" s="13"/>
      <c r="L16" s="21">
        <v>14</v>
      </c>
      <c r="M16" s="106">
        <v>1761041</v>
      </c>
      <c r="O16" s="101"/>
      <c r="P16" s="101"/>
    </row>
    <row r="17" spans="1:16" x14ac:dyDescent="0.3">
      <c r="A17" s="16" t="s">
        <v>100</v>
      </c>
      <c r="B17" s="102">
        <f>B12/E9</f>
        <v>1268497.1590909092</v>
      </c>
      <c r="K17" s="13"/>
      <c r="L17" s="21">
        <v>15</v>
      </c>
      <c r="M17" s="106">
        <v>1793472</v>
      </c>
      <c r="O17" s="101"/>
      <c r="P17" s="101"/>
    </row>
    <row r="18" spans="1:16" x14ac:dyDescent="0.3">
      <c r="A18" s="16" t="s">
        <v>111</v>
      </c>
      <c r="B18" s="102">
        <f>B13/E9</f>
        <v>1268497.1590909092</v>
      </c>
      <c r="K18" s="13"/>
      <c r="L18" s="21">
        <v>16</v>
      </c>
      <c r="M18" s="106">
        <v>1821234</v>
      </c>
      <c r="O18" s="101"/>
      <c r="P18" s="101"/>
    </row>
    <row r="19" spans="1:16" x14ac:dyDescent="0.3">
      <c r="K19" s="13"/>
      <c r="L19" s="21">
        <v>17</v>
      </c>
      <c r="M19" s="106">
        <v>1850658</v>
      </c>
      <c r="O19" s="101"/>
      <c r="P19" s="101"/>
    </row>
    <row r="20" spans="1:16" x14ac:dyDescent="0.3">
      <c r="K20" s="13"/>
      <c r="L20" s="21">
        <v>18</v>
      </c>
      <c r="M20" s="106">
        <v>1870336</v>
      </c>
      <c r="O20" s="101"/>
      <c r="P20" s="101"/>
    </row>
    <row r="21" spans="1:16" x14ac:dyDescent="0.3">
      <c r="K21" s="13"/>
      <c r="L21" s="21">
        <v>19</v>
      </c>
      <c r="M21" s="106">
        <v>1890997</v>
      </c>
      <c r="O21" s="101"/>
      <c r="P21" s="101"/>
    </row>
    <row r="22" spans="1:16" ht="20.399999999999999" x14ac:dyDescent="0.3">
      <c r="A22" s="16" t="s">
        <v>36</v>
      </c>
      <c r="B22" s="102">
        <f>(($B$2*30)+$B$4)*0.3</f>
        <v>56476650</v>
      </c>
      <c r="D22" s="16" t="s">
        <v>41</v>
      </c>
      <c r="E22" s="17">
        <f>(($B$2*31)+$B$4)*0.3</f>
        <v>58139205</v>
      </c>
      <c r="K22" s="13"/>
      <c r="L22" s="21">
        <v>20</v>
      </c>
      <c r="M22" s="106">
        <v>1912693</v>
      </c>
      <c r="O22" s="101"/>
      <c r="P22" s="101"/>
    </row>
    <row r="23" spans="1:16" x14ac:dyDescent="0.3">
      <c r="A23" s="16" t="s">
        <v>32</v>
      </c>
      <c r="B23" s="102">
        <f>$B$22*23/30</f>
        <v>43298765</v>
      </c>
      <c r="D23" s="16" t="s">
        <v>32</v>
      </c>
      <c r="E23" s="17">
        <f>E22*23/30</f>
        <v>44573390.5</v>
      </c>
      <c r="K23" s="13"/>
      <c r="L23" s="21">
        <v>21</v>
      </c>
      <c r="M23" s="106">
        <v>1936558</v>
      </c>
      <c r="O23" s="101"/>
      <c r="P23" s="101"/>
    </row>
    <row r="24" spans="1:16" x14ac:dyDescent="0.3">
      <c r="A24" s="16" t="s">
        <v>33</v>
      </c>
      <c r="B24" s="102">
        <f>$B$22*7/30</f>
        <v>13177885</v>
      </c>
      <c r="D24" s="16" t="s">
        <v>33</v>
      </c>
      <c r="E24" s="17">
        <f>E22*7/30</f>
        <v>13565814.5</v>
      </c>
      <c r="K24" s="13"/>
      <c r="L24" s="21">
        <v>22</v>
      </c>
      <c r="M24" s="106">
        <v>1957976</v>
      </c>
      <c r="O24" s="101"/>
      <c r="P24" s="101"/>
    </row>
    <row r="25" spans="1:16" x14ac:dyDescent="0.3">
      <c r="K25" s="13"/>
      <c r="L25" s="21">
        <v>23</v>
      </c>
      <c r="M25" s="106">
        <v>1976879</v>
      </c>
      <c r="O25" s="101"/>
      <c r="P25" s="101"/>
    </row>
    <row r="26" spans="1:16" ht="20.399999999999999" x14ac:dyDescent="0.3">
      <c r="A26" s="16" t="s">
        <v>37</v>
      </c>
      <c r="B26" s="102">
        <f>(($B$2*30)+$B$4+$B$6)*0.3</f>
        <v>61464314.699999996</v>
      </c>
      <c r="D26" s="16" t="s">
        <v>39</v>
      </c>
      <c r="E26" s="17">
        <f>(($B$2*31)+$B$4+$B$6)*0.3</f>
        <v>63126869.699999996</v>
      </c>
      <c r="K26" s="13"/>
      <c r="L26" s="21">
        <v>24</v>
      </c>
      <c r="M26" s="106">
        <v>1991789</v>
      </c>
      <c r="O26" s="101"/>
      <c r="P26" s="101"/>
    </row>
    <row r="27" spans="1:16" x14ac:dyDescent="0.3">
      <c r="A27" s="16" t="s">
        <v>32</v>
      </c>
      <c r="B27" s="102">
        <f>B26*23/30</f>
        <v>47122641.269999996</v>
      </c>
      <c r="D27" s="16" t="s">
        <v>32</v>
      </c>
      <c r="E27" s="17">
        <f>E26*23/30</f>
        <v>48397266.769999996</v>
      </c>
      <c r="K27" s="13"/>
      <c r="L27" s="21">
        <v>25</v>
      </c>
      <c r="M27" s="106">
        <v>2004572</v>
      </c>
      <c r="O27" s="101"/>
      <c r="P27" s="101"/>
    </row>
    <row r="28" spans="1:16" x14ac:dyDescent="0.3">
      <c r="A28" s="16" t="s">
        <v>33</v>
      </c>
      <c r="B28" s="102">
        <f>B26*7/30</f>
        <v>14341673.43</v>
      </c>
      <c r="D28" s="16" t="s">
        <v>33</v>
      </c>
      <c r="E28" s="17">
        <f>E26*7/30</f>
        <v>14729602.93</v>
      </c>
      <c r="K28" s="13"/>
      <c r="L28" s="21">
        <v>26</v>
      </c>
      <c r="M28" s="106">
        <v>2015471</v>
      </c>
      <c r="O28" s="101"/>
      <c r="P28" s="101"/>
    </row>
    <row r="29" spans="1:16" x14ac:dyDescent="0.3">
      <c r="K29" s="13"/>
      <c r="L29" s="21">
        <v>27</v>
      </c>
      <c r="M29" s="106">
        <v>2024591</v>
      </c>
      <c r="O29" s="101"/>
      <c r="P29" s="101"/>
    </row>
    <row r="30" spans="1:16" ht="20.399999999999999" x14ac:dyDescent="0.3">
      <c r="A30" s="16" t="s">
        <v>38</v>
      </c>
      <c r="B30" s="102">
        <f>(($B$2*30)+$B$4+$B$7)*0.3</f>
        <v>56476650</v>
      </c>
      <c r="D30" s="16" t="s">
        <v>40</v>
      </c>
      <c r="E30" s="17">
        <f>(($B$2*31)+$B$4+$B$7)*0.3</f>
        <v>58139205</v>
      </c>
      <c r="K30" s="13"/>
      <c r="L30" s="21">
        <v>28</v>
      </c>
      <c r="M30" s="106">
        <v>2030201</v>
      </c>
      <c r="O30" s="101"/>
      <c r="P30" s="101"/>
    </row>
    <row r="31" spans="1:16" ht="19.2" thickBot="1" x14ac:dyDescent="0.35">
      <c r="A31" s="16" t="s">
        <v>32</v>
      </c>
      <c r="B31" s="102">
        <f>B30*23/30</f>
        <v>43298765</v>
      </c>
      <c r="D31" s="16" t="s">
        <v>32</v>
      </c>
      <c r="E31" s="17">
        <f>E30*23/30</f>
        <v>44573390.5</v>
      </c>
      <c r="K31" s="13"/>
      <c r="L31" s="22">
        <v>29</v>
      </c>
      <c r="M31" s="107">
        <v>2034946</v>
      </c>
      <c r="O31" s="101"/>
      <c r="P31" s="101"/>
    </row>
    <row r="32" spans="1:16" ht="19.2" thickBot="1" x14ac:dyDescent="0.35">
      <c r="A32" s="16" t="s">
        <v>33</v>
      </c>
      <c r="B32" s="102">
        <f>B30*7/30</f>
        <v>13177885</v>
      </c>
      <c r="D32" s="16" t="s">
        <v>33</v>
      </c>
      <c r="E32" s="17">
        <f>E30*7/30</f>
        <v>13565814.5</v>
      </c>
      <c r="L32" s="22">
        <v>30</v>
      </c>
      <c r="M32" s="107">
        <v>2039736</v>
      </c>
    </row>
    <row r="35" spans="1:5" ht="20.399999999999999" x14ac:dyDescent="0.3">
      <c r="A35" s="16" t="s">
        <v>63</v>
      </c>
      <c r="B35" s="102">
        <f>(($B$2*30)+$B$4)*0.3/2</f>
        <v>28238325</v>
      </c>
      <c r="D35" s="16" t="s">
        <v>66</v>
      </c>
      <c r="E35" s="17">
        <f>(($B$2*31)+$B$4)*0.3/2</f>
        <v>29069602.5</v>
      </c>
    </row>
    <row r="36" spans="1:5" x14ac:dyDescent="0.3">
      <c r="A36" s="16" t="s">
        <v>32</v>
      </c>
      <c r="B36" s="102">
        <f>$B$22*23/30/2</f>
        <v>21649382.5</v>
      </c>
      <c r="D36" s="16" t="s">
        <v>32</v>
      </c>
      <c r="E36" s="17">
        <f>E35*23/30/2</f>
        <v>11143347.625</v>
      </c>
    </row>
    <row r="37" spans="1:5" x14ac:dyDescent="0.3">
      <c r="A37" s="16" t="s">
        <v>33</v>
      </c>
      <c r="B37" s="102">
        <f>$B$22*7/30/2</f>
        <v>6588942.5</v>
      </c>
      <c r="D37" s="16" t="s">
        <v>33</v>
      </c>
      <c r="E37" s="17">
        <f>E35*7/30/2</f>
        <v>3391453.625</v>
      </c>
    </row>
    <row r="39" spans="1:5" ht="20.399999999999999" x14ac:dyDescent="0.3">
      <c r="A39" s="16" t="s">
        <v>64</v>
      </c>
      <c r="B39" s="102">
        <f>(($B$2*30)+$B$4+$B$6)*0.3/2</f>
        <v>30732157.349999998</v>
      </c>
      <c r="D39" s="16" t="s">
        <v>67</v>
      </c>
      <c r="E39" s="17">
        <f>(($B$2*31)+$B$4+$B$6)*0.3/2</f>
        <v>31563434.849999998</v>
      </c>
    </row>
    <row r="40" spans="1:5" x14ac:dyDescent="0.3">
      <c r="A40" s="16" t="s">
        <v>32</v>
      </c>
      <c r="B40" s="102">
        <f>B39*23/30/2</f>
        <v>11780660.317499999</v>
      </c>
      <c r="D40" s="16" t="s">
        <v>32</v>
      </c>
      <c r="E40" s="17">
        <f>E39*23/30/2</f>
        <v>12099316.692499999</v>
      </c>
    </row>
    <row r="41" spans="1:5" x14ac:dyDescent="0.3">
      <c r="A41" s="16" t="s">
        <v>33</v>
      </c>
      <c r="B41" s="102">
        <f>B39*7/30/2</f>
        <v>3585418.3574999999</v>
      </c>
      <c r="D41" s="16" t="s">
        <v>33</v>
      </c>
      <c r="E41" s="17">
        <f>E39*7/30/2</f>
        <v>3682400.7324999999</v>
      </c>
    </row>
    <row r="43" spans="1:5" ht="20.399999999999999" x14ac:dyDescent="0.3">
      <c r="A43" s="16" t="s">
        <v>65</v>
      </c>
      <c r="B43" s="102">
        <f>(($B$2*30)+$B$4+$B$7)*0.3/2</f>
        <v>28238325</v>
      </c>
      <c r="D43" s="16" t="s">
        <v>68</v>
      </c>
      <c r="E43" s="17">
        <f>(($B$2*31)+$B$4+$B$7)*0.3/2</f>
        <v>29069602.5</v>
      </c>
    </row>
    <row r="44" spans="1:5" x14ac:dyDescent="0.3">
      <c r="A44" s="16" t="s">
        <v>32</v>
      </c>
      <c r="B44" s="102">
        <f>B43*23/30/2</f>
        <v>10824691.25</v>
      </c>
      <c r="D44" s="16" t="s">
        <v>32</v>
      </c>
      <c r="E44" s="17">
        <f>E43*23/30/2</f>
        <v>11143347.625</v>
      </c>
    </row>
    <row r="45" spans="1:5" x14ac:dyDescent="0.3">
      <c r="A45" s="16" t="s">
        <v>33</v>
      </c>
      <c r="B45" s="102">
        <f>B43*7/30/2</f>
        <v>3294471.25</v>
      </c>
      <c r="D45" s="16" t="s">
        <v>33</v>
      </c>
      <c r="E45" s="17">
        <f>E43*7/30/2</f>
        <v>3391453.625</v>
      </c>
    </row>
  </sheetData>
  <sheetProtection algorithmName="SHA-512" hashValue="LjHpsVl+h3/uenMjNoKK68G5f1eE7gqXBxP5VnACZndi6i9OvXlhGEGS4ABmxOZKxRiVQ9WYMXaVaE2zMr31ag==" saltValue="/mnmt73ZgAdU/kQUTyL2bg==" spinCount="100000" sheet="1" selectLockedCells="1"/>
  <mergeCells count="1">
    <mergeCell ref="A1:B1"/>
  </mergeCells>
  <pageMargins left="0.70866141732283472" right="0.70866141732283472" top="0.74803149606299213" bottom="0.74803149606299213" header="0.31496062992125984" footer="0.31496062992125984"/>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rightToLeft="1" zoomScale="140" zoomScaleNormal="140" workbookViewId="0">
      <selection activeCell="D5" sqref="D5"/>
    </sheetView>
  </sheetViews>
  <sheetFormatPr defaultColWidth="9.109375" defaultRowHeight="18.600000000000001" x14ac:dyDescent="0.3"/>
  <cols>
    <col min="1" max="1" width="15.5546875" style="28" customWidth="1"/>
    <col min="2" max="2" width="16.5546875" style="20" customWidth="1"/>
    <col min="3" max="3" width="12.6640625" style="28" customWidth="1"/>
    <col min="4" max="4" width="19.109375" style="20" customWidth="1"/>
    <col min="5" max="5" width="11.6640625" style="28" customWidth="1"/>
    <col min="6" max="6" width="13.5546875" style="20" customWidth="1"/>
    <col min="7" max="16384" width="9.109375" style="23"/>
  </cols>
  <sheetData>
    <row r="1" spans="1:20" ht="23.25" customHeight="1" x14ac:dyDescent="0.3">
      <c r="A1" s="118" t="s">
        <v>10</v>
      </c>
      <c r="B1" s="118"/>
      <c r="C1" s="118"/>
      <c r="D1" s="118"/>
      <c r="E1" s="118"/>
      <c r="F1" s="118"/>
      <c r="S1" s="24" t="s">
        <v>106</v>
      </c>
      <c r="T1" s="24" t="s">
        <v>70</v>
      </c>
    </row>
    <row r="2" spans="1:20" ht="23.25" customHeight="1" x14ac:dyDescent="0.3">
      <c r="A2" s="25" t="s">
        <v>0</v>
      </c>
      <c r="B2" s="31"/>
      <c r="C2" s="25" t="s">
        <v>1</v>
      </c>
      <c r="D2" s="31"/>
      <c r="E2" s="25" t="s">
        <v>2</v>
      </c>
      <c r="F2" s="31"/>
      <c r="S2" s="24" t="s">
        <v>107</v>
      </c>
      <c r="T2" s="24" t="s">
        <v>78</v>
      </c>
    </row>
    <row r="3" spans="1:20" ht="23.25" customHeight="1" x14ac:dyDescent="0.3">
      <c r="A3" s="25" t="s">
        <v>3</v>
      </c>
      <c r="B3" s="32"/>
      <c r="C3" s="25" t="s">
        <v>4</v>
      </c>
      <c r="D3" s="32"/>
      <c r="E3" s="25" t="s">
        <v>5</v>
      </c>
      <c r="F3" s="32"/>
      <c r="S3" s="24"/>
      <c r="T3" s="24"/>
    </row>
    <row r="4" spans="1:20" ht="23.25" customHeight="1" x14ac:dyDescent="0.3">
      <c r="A4" s="25" t="s">
        <v>8</v>
      </c>
      <c r="B4" s="32"/>
      <c r="C4" s="25" t="s">
        <v>105</v>
      </c>
      <c r="D4" s="32" t="s">
        <v>106</v>
      </c>
      <c r="E4" s="25" t="s">
        <v>6</v>
      </c>
      <c r="F4" s="32"/>
    </row>
    <row r="5" spans="1:20" ht="23.25" customHeight="1" x14ac:dyDescent="0.3">
      <c r="A5" s="25" t="s">
        <v>42</v>
      </c>
      <c r="B5" s="32"/>
      <c r="C5" s="25" t="s">
        <v>7</v>
      </c>
      <c r="D5" s="32">
        <v>0</v>
      </c>
      <c r="E5" s="26" t="s">
        <v>69</v>
      </c>
      <c r="F5" s="32"/>
    </row>
    <row r="6" spans="1:20" ht="23.25" customHeight="1" thickBot="1" x14ac:dyDescent="0.35">
      <c r="A6" s="27"/>
      <c r="C6" s="25" t="s">
        <v>9</v>
      </c>
      <c r="D6" s="32">
        <v>0</v>
      </c>
    </row>
    <row r="7" spans="1:20" ht="23.25" customHeight="1" thickBot="1" x14ac:dyDescent="0.35">
      <c r="A7" s="29" t="s">
        <v>15</v>
      </c>
      <c r="B7" s="30">
        <f>IF($D$4="مجرد", '1405'!$B$16, (IF($D$5=0, '1405'!$B$17, '1405'!$B$18)))</f>
        <v>1240088.0681818181</v>
      </c>
      <c r="C7" s="27"/>
      <c r="E7" s="27"/>
    </row>
    <row r="8" spans="1:20" ht="23.25" customHeight="1" x14ac:dyDescent="0.3">
      <c r="A8" s="27"/>
      <c r="C8" s="27"/>
      <c r="E8" s="27"/>
    </row>
  </sheetData>
  <sheetProtection algorithmName="SHA-512" hashValue="8Q301SjYvqNlade73lzNwbMbC8DV0iHx/7HPMRc6IYi5xMu+Savvi/c0YufJaghJt6cp/p3hec/reqMJ2A7jqQ==" saltValue="G0RIaKvLQFOnUGKHrjZSDw==" spinCount="100000" sheet="1" objects="1" scenarios="1" selectLockedCells="1"/>
  <mergeCells count="1">
    <mergeCell ref="A1:F1"/>
  </mergeCells>
  <dataValidations count="2">
    <dataValidation type="list" allowBlank="1" showInputMessage="1" showErrorMessage="1" sqref="D4" xr:uid="{00000000-0002-0000-0200-000000000000}">
      <formula1>Tahol</formula1>
    </dataValidation>
    <dataValidation type="list" allowBlank="1" showInputMessage="1" showErrorMessage="1" sqref="F5" xr:uid="{00000000-0002-0000-0200-000001000000}">
      <formula1>Bime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rightToLeft="1" zoomScale="70" zoomScaleNormal="70" workbookViewId="0">
      <pane xSplit="1" ySplit="1" topLeftCell="B2" activePane="bottomRight" state="frozen"/>
      <selection pane="topRight" activeCell="B1" sqref="B1"/>
      <selection pane="bottomLeft" activeCell="A2" sqref="A2"/>
      <selection pane="bottomRight" activeCell="B2" sqref="B2"/>
    </sheetView>
  </sheetViews>
  <sheetFormatPr defaultColWidth="9.109375" defaultRowHeight="20.399999999999999" x14ac:dyDescent="0.65"/>
  <cols>
    <col min="1" max="1" width="9.109375" style="60"/>
    <col min="2" max="2" width="9.44140625" style="62" bestFit="1" customWidth="1"/>
    <col min="3" max="3" width="14.33203125" style="62" customWidth="1"/>
    <col min="4" max="4" width="23.6640625" style="62" customWidth="1"/>
    <col min="5" max="5" width="18.33203125" style="62" customWidth="1"/>
    <col min="6" max="6" width="14" style="62" customWidth="1"/>
    <col min="7" max="7" width="14.5546875" style="62" customWidth="1"/>
    <col min="8" max="8" width="29.109375" style="56" customWidth="1"/>
    <col min="9" max="9" width="16.6640625" style="62" customWidth="1"/>
    <col min="10" max="10" width="9.44140625" style="66" customWidth="1"/>
    <col min="11" max="11" width="16.6640625" style="57" customWidth="1"/>
    <col min="12" max="12" width="14.88671875" style="57" customWidth="1"/>
    <col min="13" max="13" width="15" style="56" customWidth="1"/>
    <col min="14" max="14" width="16.109375" style="62" customWidth="1"/>
    <col min="15" max="15" width="15.44140625" style="57" customWidth="1"/>
    <col min="16" max="16" width="18.44140625" style="56" customWidth="1"/>
    <col min="17" max="21" width="9.109375" style="56"/>
    <col min="22" max="22" width="9.109375" style="57"/>
    <col min="23" max="23" width="9.44140625" style="57" bestFit="1" customWidth="1"/>
    <col min="24" max="16384" width="9.109375" style="56"/>
  </cols>
  <sheetData>
    <row r="1" spans="1:23" ht="90" customHeight="1" thickBot="1" x14ac:dyDescent="0.7">
      <c r="A1" s="33" t="s">
        <v>29</v>
      </c>
      <c r="B1" s="85" t="s">
        <v>30</v>
      </c>
      <c r="C1" s="73" t="s">
        <v>31</v>
      </c>
      <c r="D1" s="73" t="s">
        <v>76</v>
      </c>
      <c r="E1" s="73" t="s">
        <v>52</v>
      </c>
      <c r="F1" s="86" t="s">
        <v>54</v>
      </c>
      <c r="G1" s="73" t="s">
        <v>53</v>
      </c>
      <c r="H1" s="85" t="s">
        <v>35</v>
      </c>
      <c r="I1" s="87" t="s">
        <v>77</v>
      </c>
      <c r="J1" s="71" t="s">
        <v>90</v>
      </c>
      <c r="K1" s="86" t="s">
        <v>34</v>
      </c>
      <c r="L1" s="86" t="s">
        <v>55</v>
      </c>
      <c r="M1" s="88" t="s">
        <v>35</v>
      </c>
      <c r="N1" s="73" t="s">
        <v>43</v>
      </c>
      <c r="O1" s="73" t="s">
        <v>44</v>
      </c>
    </row>
    <row r="2" spans="1:23" ht="21" customHeight="1" x14ac:dyDescent="0.65">
      <c r="A2" s="83" t="s">
        <v>17</v>
      </c>
      <c r="B2" s="89"/>
      <c r="C2" s="89"/>
      <c r="D2" s="90" t="e">
        <f>C2/B2/7.3</f>
        <v>#DIV/0!</v>
      </c>
      <c r="E2" s="91">
        <f>C2*A!B$7</f>
        <v>0</v>
      </c>
      <c r="F2" s="92"/>
      <c r="G2" s="91">
        <f>E2+F2</f>
        <v>0</v>
      </c>
      <c r="H2" s="93"/>
      <c r="I2" s="90">
        <f>C2/'1405'!E$9</f>
        <v>0</v>
      </c>
      <c r="J2" s="94"/>
      <c r="K2" s="92"/>
      <c r="L2" s="92"/>
      <c r="M2" s="93"/>
      <c r="N2" s="91">
        <f>B2*'1405'!$B$2</f>
        <v>0</v>
      </c>
      <c r="O2" s="95">
        <f t="shared" ref="O2:O13" si="0">E2-N2</f>
        <v>0</v>
      </c>
      <c r="V2" s="58"/>
      <c r="W2" s="59"/>
    </row>
    <row r="3" spans="1:23" ht="21" customHeight="1" x14ac:dyDescent="0.65">
      <c r="A3" s="83" t="s">
        <v>18</v>
      </c>
      <c r="B3" s="89"/>
      <c r="C3" s="89"/>
      <c r="D3" s="90" t="e">
        <f t="shared" ref="D3:D13" si="1">C3/B3/7.3</f>
        <v>#DIV/0!</v>
      </c>
      <c r="E3" s="91">
        <f>C3*A!B$7</f>
        <v>0</v>
      </c>
      <c r="F3" s="92"/>
      <c r="G3" s="91">
        <f>E3+F3</f>
        <v>0</v>
      </c>
      <c r="H3" s="93"/>
      <c r="I3" s="90">
        <f>C3/'1405'!E$9</f>
        <v>0</v>
      </c>
      <c r="J3" s="94"/>
      <c r="K3" s="92"/>
      <c r="L3" s="92"/>
      <c r="M3" s="93"/>
      <c r="N3" s="91">
        <f>B3*'1405'!$B$2</f>
        <v>0</v>
      </c>
      <c r="O3" s="95">
        <f t="shared" si="0"/>
        <v>0</v>
      </c>
      <c r="V3" s="58"/>
    </row>
    <row r="4" spans="1:23" ht="21" customHeight="1" x14ac:dyDescent="0.65">
      <c r="A4" s="83" t="s">
        <v>19</v>
      </c>
      <c r="B4" s="89"/>
      <c r="C4" s="89"/>
      <c r="D4" s="90" t="e">
        <f t="shared" si="1"/>
        <v>#DIV/0!</v>
      </c>
      <c r="E4" s="91">
        <f>C4*A!B$7</f>
        <v>0</v>
      </c>
      <c r="F4" s="92"/>
      <c r="G4" s="91">
        <f t="shared" ref="G4:G13" si="2">E4+F4</f>
        <v>0</v>
      </c>
      <c r="H4" s="93"/>
      <c r="I4" s="90">
        <f>C4/'1405'!E$9</f>
        <v>0</v>
      </c>
      <c r="J4" s="94"/>
      <c r="K4" s="92"/>
      <c r="L4" s="92"/>
      <c r="M4" s="93"/>
      <c r="N4" s="91">
        <f>B4*'1405'!$B$2</f>
        <v>0</v>
      </c>
      <c r="O4" s="95">
        <f t="shared" si="0"/>
        <v>0</v>
      </c>
      <c r="V4" s="58"/>
    </row>
    <row r="5" spans="1:23" ht="21" customHeight="1" x14ac:dyDescent="0.65">
      <c r="A5" s="83" t="s">
        <v>20</v>
      </c>
      <c r="B5" s="89"/>
      <c r="C5" s="89"/>
      <c r="D5" s="90" t="e">
        <f t="shared" si="1"/>
        <v>#DIV/0!</v>
      </c>
      <c r="E5" s="91">
        <f>C5*A!B$7</f>
        <v>0</v>
      </c>
      <c r="F5" s="92"/>
      <c r="G5" s="91">
        <f t="shared" si="2"/>
        <v>0</v>
      </c>
      <c r="H5" s="93"/>
      <c r="I5" s="90">
        <f>C5/'1405'!E$9</f>
        <v>0</v>
      </c>
      <c r="J5" s="94"/>
      <c r="K5" s="92"/>
      <c r="L5" s="92"/>
      <c r="M5" s="93"/>
      <c r="N5" s="91">
        <f>B5*'1405'!$B$2</f>
        <v>0</v>
      </c>
      <c r="O5" s="95">
        <f t="shared" si="0"/>
        <v>0</v>
      </c>
      <c r="V5" s="58"/>
    </row>
    <row r="6" spans="1:23" ht="21" customHeight="1" x14ac:dyDescent="0.65">
      <c r="A6" s="83" t="s">
        <v>21</v>
      </c>
      <c r="B6" s="89"/>
      <c r="C6" s="89"/>
      <c r="D6" s="90" t="e">
        <f t="shared" si="1"/>
        <v>#DIV/0!</v>
      </c>
      <c r="E6" s="91">
        <f>C6*A!B$7</f>
        <v>0</v>
      </c>
      <c r="F6" s="92"/>
      <c r="G6" s="91">
        <f t="shared" si="2"/>
        <v>0</v>
      </c>
      <c r="H6" s="93"/>
      <c r="I6" s="90">
        <f>C6/'1405'!E$9</f>
        <v>0</v>
      </c>
      <c r="J6" s="94"/>
      <c r="K6" s="92"/>
      <c r="L6" s="92"/>
      <c r="M6" s="93"/>
      <c r="N6" s="91">
        <f>B6*'1405'!$B$2</f>
        <v>0</v>
      </c>
      <c r="O6" s="95">
        <f t="shared" si="0"/>
        <v>0</v>
      </c>
      <c r="V6" s="58"/>
    </row>
    <row r="7" spans="1:23" ht="21" customHeight="1" x14ac:dyDescent="0.65">
      <c r="A7" s="83" t="s">
        <v>22</v>
      </c>
      <c r="B7" s="89"/>
      <c r="C7" s="89"/>
      <c r="D7" s="90" t="e">
        <f t="shared" si="1"/>
        <v>#DIV/0!</v>
      </c>
      <c r="E7" s="91">
        <f>C7*A!B$7</f>
        <v>0</v>
      </c>
      <c r="F7" s="92"/>
      <c r="G7" s="91">
        <f t="shared" si="2"/>
        <v>0</v>
      </c>
      <c r="H7" s="96"/>
      <c r="I7" s="90">
        <f>C7/'1405'!E$9</f>
        <v>0</v>
      </c>
      <c r="J7" s="94"/>
      <c r="K7" s="92"/>
      <c r="L7" s="92"/>
      <c r="M7" s="93"/>
      <c r="N7" s="91">
        <f>B7*'1405'!$B$2</f>
        <v>0</v>
      </c>
      <c r="O7" s="95">
        <f t="shared" si="0"/>
        <v>0</v>
      </c>
      <c r="V7" s="58"/>
    </row>
    <row r="8" spans="1:23" ht="21" customHeight="1" x14ac:dyDescent="0.65">
      <c r="A8" s="83" t="s">
        <v>23</v>
      </c>
      <c r="B8" s="89"/>
      <c r="C8" s="89"/>
      <c r="D8" s="90" t="e">
        <f t="shared" si="1"/>
        <v>#DIV/0!</v>
      </c>
      <c r="E8" s="91">
        <f>C8*A!B$7</f>
        <v>0</v>
      </c>
      <c r="F8" s="92"/>
      <c r="G8" s="91">
        <f t="shared" si="2"/>
        <v>0</v>
      </c>
      <c r="H8" s="96"/>
      <c r="I8" s="90">
        <f>C8/'1405'!E$9</f>
        <v>0</v>
      </c>
      <c r="J8" s="94"/>
      <c r="K8" s="92"/>
      <c r="L8" s="92"/>
      <c r="M8" s="93"/>
      <c r="N8" s="91">
        <f>B8*'1405'!$B$2</f>
        <v>0</v>
      </c>
      <c r="O8" s="95">
        <f t="shared" si="0"/>
        <v>0</v>
      </c>
      <c r="V8" s="58"/>
    </row>
    <row r="9" spans="1:23" ht="21" customHeight="1" x14ac:dyDescent="0.65">
      <c r="A9" s="83" t="s">
        <v>24</v>
      </c>
      <c r="B9" s="89"/>
      <c r="C9" s="89"/>
      <c r="D9" s="90" t="e">
        <f t="shared" si="1"/>
        <v>#DIV/0!</v>
      </c>
      <c r="E9" s="91">
        <f>C9*A!B$7</f>
        <v>0</v>
      </c>
      <c r="F9" s="92"/>
      <c r="G9" s="91">
        <f t="shared" si="2"/>
        <v>0</v>
      </c>
      <c r="H9" s="93"/>
      <c r="I9" s="90">
        <f>C9/'1405'!E$9</f>
        <v>0</v>
      </c>
      <c r="J9" s="94"/>
      <c r="K9" s="92"/>
      <c r="L9" s="92"/>
      <c r="M9" s="93"/>
      <c r="N9" s="91">
        <f>B9*'1405'!$B$2</f>
        <v>0</v>
      </c>
      <c r="O9" s="95">
        <f t="shared" si="0"/>
        <v>0</v>
      </c>
      <c r="V9" s="58"/>
    </row>
    <row r="10" spans="1:23" ht="21" customHeight="1" x14ac:dyDescent="0.65">
      <c r="A10" s="83" t="s">
        <v>25</v>
      </c>
      <c r="B10" s="89"/>
      <c r="C10" s="89"/>
      <c r="D10" s="90" t="e">
        <f t="shared" si="1"/>
        <v>#DIV/0!</v>
      </c>
      <c r="E10" s="91">
        <f>C10*A!B$7</f>
        <v>0</v>
      </c>
      <c r="F10" s="92"/>
      <c r="G10" s="91">
        <f t="shared" si="2"/>
        <v>0</v>
      </c>
      <c r="H10" s="93"/>
      <c r="I10" s="90">
        <f>C10/'1405'!E$9</f>
        <v>0</v>
      </c>
      <c r="J10" s="94"/>
      <c r="K10" s="92"/>
      <c r="L10" s="92"/>
      <c r="M10" s="93"/>
      <c r="N10" s="91">
        <f>B10*'1405'!$B$2</f>
        <v>0</v>
      </c>
      <c r="O10" s="95">
        <f t="shared" si="0"/>
        <v>0</v>
      </c>
      <c r="V10" s="58"/>
    </row>
    <row r="11" spans="1:23" ht="21" customHeight="1" x14ac:dyDescent="0.65">
      <c r="A11" s="83" t="s">
        <v>26</v>
      </c>
      <c r="B11" s="89"/>
      <c r="C11" s="89"/>
      <c r="D11" s="90" t="e">
        <f t="shared" si="1"/>
        <v>#DIV/0!</v>
      </c>
      <c r="E11" s="91">
        <f>C11*A!B$7</f>
        <v>0</v>
      </c>
      <c r="F11" s="92"/>
      <c r="G11" s="91">
        <f t="shared" si="2"/>
        <v>0</v>
      </c>
      <c r="H11" s="96"/>
      <c r="I11" s="90">
        <f>C11/'1405'!E$9</f>
        <v>0</v>
      </c>
      <c r="J11" s="94"/>
      <c r="K11" s="92"/>
      <c r="L11" s="92"/>
      <c r="M11" s="93"/>
      <c r="N11" s="91">
        <f>B11*'1405'!$B$2</f>
        <v>0</v>
      </c>
      <c r="O11" s="95">
        <f t="shared" si="0"/>
        <v>0</v>
      </c>
      <c r="V11" s="58"/>
    </row>
    <row r="12" spans="1:23" ht="21" customHeight="1" x14ac:dyDescent="0.65">
      <c r="A12" s="83" t="s">
        <v>27</v>
      </c>
      <c r="B12" s="89"/>
      <c r="C12" s="89"/>
      <c r="D12" s="90" t="e">
        <f t="shared" si="1"/>
        <v>#DIV/0!</v>
      </c>
      <c r="E12" s="91">
        <f>C12*A!B$7</f>
        <v>0</v>
      </c>
      <c r="F12" s="92"/>
      <c r="G12" s="91">
        <f t="shared" si="2"/>
        <v>0</v>
      </c>
      <c r="H12" s="96"/>
      <c r="I12" s="90">
        <f>C12/'1405'!E$9</f>
        <v>0</v>
      </c>
      <c r="J12" s="94"/>
      <c r="K12" s="92"/>
      <c r="L12" s="92"/>
      <c r="M12" s="93"/>
      <c r="N12" s="91">
        <f>B12*'1405'!$B$2</f>
        <v>0</v>
      </c>
      <c r="O12" s="95">
        <f t="shared" si="0"/>
        <v>0</v>
      </c>
      <c r="V12" s="58"/>
    </row>
    <row r="13" spans="1:23" ht="21" customHeight="1" thickBot="1" x14ac:dyDescent="0.7">
      <c r="A13" s="84" t="s">
        <v>28</v>
      </c>
      <c r="B13" s="89"/>
      <c r="C13" s="89"/>
      <c r="D13" s="90" t="e">
        <f t="shared" si="1"/>
        <v>#DIV/0!</v>
      </c>
      <c r="E13" s="91">
        <f>C13*A!B$7</f>
        <v>0</v>
      </c>
      <c r="F13" s="92"/>
      <c r="G13" s="91">
        <f t="shared" si="2"/>
        <v>0</v>
      </c>
      <c r="H13" s="96"/>
      <c r="I13" s="90">
        <f>C13/'1405'!E$9</f>
        <v>0</v>
      </c>
      <c r="J13" s="94"/>
      <c r="K13" s="92"/>
      <c r="L13" s="92"/>
      <c r="M13" s="93"/>
      <c r="N13" s="91">
        <f>B13*'1405'!$B$2</f>
        <v>0</v>
      </c>
      <c r="O13" s="95">
        <f t="shared" si="0"/>
        <v>0</v>
      </c>
      <c r="V13" s="58"/>
    </row>
    <row r="14" spans="1:23" ht="21" thickBot="1" x14ac:dyDescent="0.7">
      <c r="B14" s="74"/>
      <c r="C14" s="74"/>
      <c r="D14" s="74"/>
      <c r="E14" s="74"/>
      <c r="H14" s="62"/>
      <c r="I14" s="74"/>
      <c r="J14" s="72"/>
      <c r="K14" s="74"/>
      <c r="L14" s="74"/>
      <c r="M14" s="62"/>
      <c r="O14" s="62"/>
    </row>
    <row r="15" spans="1:23" ht="24" thickBot="1" x14ac:dyDescent="0.7">
      <c r="B15" s="34" t="e">
        <f t="shared" ref="B15:C15" si="3">AVERAGEIF(B2:B13, "&gt;0", B2:B13)</f>
        <v>#DIV/0!</v>
      </c>
      <c r="C15" s="35" t="e">
        <f t="shared" si="3"/>
        <v>#DIV/0!</v>
      </c>
      <c r="D15" s="35" t="e">
        <f>AVERAGEIF(D2:D13, "&gt;0")</f>
        <v>#DIV/0!</v>
      </c>
      <c r="E15" s="82">
        <f>SUMIF(E2:E13, "&gt;0", E2:E13)</f>
        <v>0</v>
      </c>
      <c r="H15" s="65"/>
      <c r="I15" s="36" t="e">
        <f>AVERAGEIF(I2:I13,"&gt;0")</f>
        <v>#DIV/0!</v>
      </c>
      <c r="J15" s="67" t="e">
        <f>AVERAGEIF(J2:J13,"&gt;0")</f>
        <v>#DIV/0!</v>
      </c>
      <c r="K15" s="82">
        <f>SUM(K2:K13)</f>
        <v>0</v>
      </c>
      <c r="L15" s="82">
        <f>SUM(L2:L13)</f>
        <v>0</v>
      </c>
      <c r="M15" s="62"/>
      <c r="O15" s="34">
        <f>SUMIF(O2:O13, "&lt;0", O2:O13)</f>
        <v>0</v>
      </c>
      <c r="P15" s="37" t="s">
        <v>45</v>
      </c>
      <c r="Q15" s="64"/>
      <c r="R15" s="64"/>
      <c r="S15" s="64"/>
    </row>
    <row r="16" spans="1:23" ht="21" thickBot="1" x14ac:dyDescent="0.7">
      <c r="B16" s="38" t="s">
        <v>51</v>
      </c>
      <c r="C16" s="38" t="s">
        <v>51</v>
      </c>
      <c r="D16" s="38" t="s">
        <v>51</v>
      </c>
      <c r="E16" s="38" t="s">
        <v>56</v>
      </c>
      <c r="H16" s="65"/>
      <c r="I16" s="38" t="s">
        <v>51</v>
      </c>
      <c r="J16" s="38" t="s">
        <v>51</v>
      </c>
      <c r="K16" s="38" t="s">
        <v>56</v>
      </c>
      <c r="L16" s="38" t="s">
        <v>56</v>
      </c>
      <c r="M16" s="62"/>
      <c r="O16" s="62"/>
    </row>
    <row r="17" spans="1:11" ht="21" thickBot="1" x14ac:dyDescent="0.7">
      <c r="I17" s="61"/>
      <c r="J17" s="69"/>
      <c r="K17" s="68"/>
    </row>
    <row r="18" spans="1:11" ht="27.6" thickBot="1" x14ac:dyDescent="0.7">
      <c r="H18" s="63"/>
      <c r="I18" s="75" t="e">
        <f>(AVERAGEIF(I2:I13,"&gt;0"))*((COUNTIF(I2:I13,"&gt;0")/12))</f>
        <v>#DIV/0!</v>
      </c>
      <c r="J18" s="56"/>
      <c r="K18" s="56"/>
    </row>
    <row r="19" spans="1:11" ht="69" customHeight="1" thickBot="1" x14ac:dyDescent="0.7">
      <c r="A19" s="119" t="s">
        <v>96</v>
      </c>
      <c r="B19" s="120"/>
      <c r="C19" s="120"/>
      <c r="D19" s="97">
        <f>A!B2</f>
        <v>0</v>
      </c>
      <c r="E19" s="97">
        <f>A!D2</f>
        <v>0</v>
      </c>
      <c r="F19" s="98" t="s">
        <v>97</v>
      </c>
      <c r="G19" s="99">
        <f>'1405'!A1</f>
        <v>1405</v>
      </c>
      <c r="I19" s="70" t="s">
        <v>91</v>
      </c>
      <c r="J19" s="57"/>
    </row>
    <row r="30" spans="1:11" x14ac:dyDescent="0.65">
      <c r="B30" s="62">
        <f>COUNTA(B2:B13)</f>
        <v>0</v>
      </c>
    </row>
  </sheetData>
  <sheetProtection password="DF50" sheet="1" objects="1" scenarios="1" selectLockedCells="1"/>
  <mergeCells count="1">
    <mergeCell ref="A19:C19"/>
  </mergeCells>
  <conditionalFormatting sqref="O2:O13">
    <cfRule type="cellIs" dxfId="4" priority="1" operator="lessThan">
      <formula>0</formula>
    </cfRule>
    <cfRule type="cellIs" dxfId="3" priority="3" operator="lessThan">
      <formula>0</formula>
    </cfRule>
  </conditionalFormatting>
  <conditionalFormatting sqref="O15">
    <cfRule type="cellIs" dxfId="2" priority="2" operator="lessThan">
      <formula>0</formula>
    </cfRule>
  </conditionalFormatting>
  <printOptions horizontalCentered="1" verticalCentered="1" headings="1"/>
  <pageMargins left="0" right="0" top="0" bottom="0" header="0.31496062992125984" footer="0.31496062992125984"/>
  <pageSetup paperSize="9" scale="57" orientation="landscape" r:id="rId1"/>
  <headerFooter>
    <oddHeader>&amp;C&amp;"B Nazanin,Bold"&amp;14گزارش مالی خانم/آقای .......    .......  /  سال 1405</oddHeader>
  </headerFooter>
  <ignoredErrors>
    <ignoredError sqref="D2 B15:C15"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
  <sheetViews>
    <sheetView rightToLeft="1" tabSelected="1" zoomScale="80" zoomScaleNormal="80" workbookViewId="0">
      <selection activeCell="B5" sqref="B5"/>
    </sheetView>
  </sheetViews>
  <sheetFormatPr defaultColWidth="9.109375" defaultRowHeight="18.600000000000001" x14ac:dyDescent="0.3"/>
  <cols>
    <col min="1" max="1" width="24.33203125" style="28" customWidth="1"/>
    <col min="2" max="2" width="16.5546875" style="20" customWidth="1"/>
    <col min="3" max="3" width="31.6640625" style="28" customWidth="1"/>
    <col min="4" max="4" width="19.109375" style="20" customWidth="1"/>
    <col min="5" max="5" width="9.109375" style="23"/>
    <col min="6" max="6" width="15.44140625" style="23" customWidth="1"/>
    <col min="7" max="7" width="19.44140625" style="23" customWidth="1"/>
    <col min="8" max="8" width="9.109375" style="23"/>
    <col min="9" max="9" width="9.109375" style="23" customWidth="1"/>
    <col min="10" max="16384" width="9.109375" style="23"/>
  </cols>
  <sheetData>
    <row r="1" spans="1:7" ht="23.25" customHeight="1" thickBot="1" x14ac:dyDescent="0.35">
      <c r="A1" s="121" t="s">
        <v>72</v>
      </c>
      <c r="B1" s="122"/>
      <c r="C1" s="123" t="s">
        <v>46</v>
      </c>
      <c r="D1" s="124"/>
    </row>
    <row r="2" spans="1:7" ht="23.25" customHeight="1" x14ac:dyDescent="0.3">
      <c r="A2" s="39" t="s">
        <v>47</v>
      </c>
      <c r="B2" s="76" t="e">
        <f>30*'1405'!$B$2*B!$I$18</f>
        <v>#DIV/0!</v>
      </c>
      <c r="C2" s="40" t="s">
        <v>50</v>
      </c>
      <c r="D2" s="76">
        <f>B!K15*7/30</f>
        <v>0</v>
      </c>
    </row>
    <row r="3" spans="1:7" ht="23.25" customHeight="1" x14ac:dyDescent="0.3">
      <c r="A3" s="39" t="s">
        <v>48</v>
      </c>
      <c r="B3" s="76" t="e">
        <f>30*'1405'!$B$2*B!$I$18</f>
        <v>#DIV/0!</v>
      </c>
      <c r="C3" s="40" t="s">
        <v>84</v>
      </c>
      <c r="D3" s="76" t="e">
        <f>IF(B!J15&lt;B!B15, 0)+IF(B!J15&gt;=B!B15, ((B!K15*23/30)*(1-B!$I$18)))</f>
        <v>#DIV/0!</v>
      </c>
    </row>
    <row r="4" spans="1:7" ht="23.25" customHeight="1" x14ac:dyDescent="0.3">
      <c r="A4" s="39" t="s">
        <v>49</v>
      </c>
      <c r="B4" s="76" t="e">
        <f>30*'1405'!$B$2*B!$I$18</f>
        <v>#DIV/0!</v>
      </c>
      <c r="C4" s="40" t="s">
        <v>59</v>
      </c>
      <c r="D4" s="76">
        <f>B!L15</f>
        <v>0</v>
      </c>
    </row>
    <row r="5" spans="1:7" ht="23.25" customHeight="1" x14ac:dyDescent="0.3">
      <c r="A5" s="39" t="s">
        <v>58</v>
      </c>
      <c r="B5" s="77">
        <f>IF(B!O15&lt;0, (-1*B!O15), 0)</f>
        <v>0</v>
      </c>
      <c r="C5" s="41" t="s">
        <v>62</v>
      </c>
      <c r="D5" s="78"/>
    </row>
    <row r="6" spans="1:7" ht="23.25" customHeight="1" x14ac:dyDescent="0.3">
      <c r="A6" s="39" t="s">
        <v>57</v>
      </c>
      <c r="B6" s="76" t="e">
        <f>'1405'!$B$2*21*B!$I$18</f>
        <v>#DIV/0!</v>
      </c>
      <c r="C6" s="41" t="s">
        <v>62</v>
      </c>
      <c r="D6" s="78"/>
    </row>
    <row r="7" spans="1:7" ht="23.25" customHeight="1" x14ac:dyDescent="0.3">
      <c r="A7" s="42" t="s">
        <v>62</v>
      </c>
      <c r="B7" s="78"/>
      <c r="C7" s="41" t="s">
        <v>62</v>
      </c>
      <c r="D7" s="78"/>
    </row>
    <row r="8" spans="1:7" ht="23.25" customHeight="1" thickBot="1" x14ac:dyDescent="0.35">
      <c r="A8" s="43"/>
      <c r="B8" s="79"/>
      <c r="C8" s="43"/>
      <c r="D8" s="79"/>
    </row>
    <row r="9" spans="1:7" ht="21" thickBot="1" x14ac:dyDescent="0.35">
      <c r="A9" s="45" t="s">
        <v>60</v>
      </c>
      <c r="B9" s="80" t="e">
        <f>SUM(B2:B7)</f>
        <v>#DIV/0!</v>
      </c>
      <c r="C9" s="46" t="s">
        <v>60</v>
      </c>
      <c r="D9" s="81" t="e">
        <f>SUM(D2:D7)</f>
        <v>#DIV/0!</v>
      </c>
    </row>
    <row r="10" spans="1:7" ht="19.2" thickBot="1" x14ac:dyDescent="0.35">
      <c r="B10" s="47"/>
      <c r="C10" s="48"/>
    </row>
    <row r="11" spans="1:7" ht="30.6" thickTop="1" thickBot="1" x14ac:dyDescent="0.35">
      <c r="A11" s="49" t="s">
        <v>61</v>
      </c>
      <c r="B11" s="125" t="e">
        <f>B9-D9</f>
        <v>#DIV/0!</v>
      </c>
      <c r="C11" s="126"/>
    </row>
    <row r="12" spans="1:7" ht="19.8" thickTop="1" thickBot="1" x14ac:dyDescent="0.35">
      <c r="A12" s="50"/>
      <c r="B12" s="44"/>
      <c r="C12" s="50"/>
      <c r="D12" s="44"/>
    </row>
    <row r="13" spans="1:7" ht="20.399999999999999" x14ac:dyDescent="0.3">
      <c r="A13" s="51" t="s">
        <v>73</v>
      </c>
      <c r="B13" s="52">
        <f>A!B2</f>
        <v>0</v>
      </c>
      <c r="C13" s="52">
        <f>A!D2</f>
        <v>0</v>
      </c>
      <c r="D13" s="53"/>
    </row>
    <row r="14" spans="1:7" ht="20.399999999999999" x14ac:dyDescent="0.3">
      <c r="A14" s="51" t="s">
        <v>74</v>
      </c>
      <c r="B14" s="52">
        <f>A!F2</f>
        <v>0</v>
      </c>
      <c r="C14" s="52"/>
      <c r="D14" s="53"/>
    </row>
    <row r="15" spans="1:7" ht="20.399999999999999" x14ac:dyDescent="0.3">
      <c r="A15" s="51" t="s">
        <v>75</v>
      </c>
      <c r="B15" s="52">
        <f>A!D3</f>
        <v>0</v>
      </c>
      <c r="C15" s="52"/>
      <c r="D15" s="53"/>
    </row>
    <row r="16" spans="1:7" ht="171" customHeight="1" thickBot="1" x14ac:dyDescent="0.35">
      <c r="A16" s="127" t="s">
        <v>116</v>
      </c>
      <c r="B16" s="128"/>
      <c r="C16" s="128"/>
      <c r="D16" s="129"/>
      <c r="E16" s="54"/>
      <c r="F16" s="55"/>
      <c r="G16" s="55"/>
    </row>
    <row r="17" s="23" customFormat="1" x14ac:dyDescent="0.3"/>
    <row r="18" s="23" customFormat="1" x14ac:dyDescent="0.3"/>
    <row r="19" s="23" customFormat="1" x14ac:dyDescent="0.3"/>
    <row r="20" s="23" customFormat="1" x14ac:dyDescent="0.3"/>
  </sheetData>
  <sheetProtection algorithmName="SHA-512" hashValue="SfZlJgF0Rvw2/yRQXTs5Vufbtrd6YFv0HNv4KB7HF2JNDkJaosM9kxFrXsuA0rQBwIcENUCoUaUuqlNgXluByQ==" saltValue="C8GaQXRQSdd0MRc2ix8Wjw==" spinCount="100000" sheet="1" objects="1" scenarios="1" selectLockedCells="1"/>
  <mergeCells count="4">
    <mergeCell ref="A1:B1"/>
    <mergeCell ref="C1:D1"/>
    <mergeCell ref="B11:C11"/>
    <mergeCell ref="A16:D16"/>
  </mergeCells>
  <conditionalFormatting sqref="B11">
    <cfRule type="cellIs" dxfId="1" priority="3" operator="greaterThan">
      <formula>0</formula>
    </cfRule>
    <cfRule type="cellIs" dxfId="0" priority="4" operator="lessThan">
      <formula>0</formula>
    </cfRule>
  </conditionalFormatting>
  <dataValidations disablePrompts="1" count="1">
    <dataValidation type="whole" allowBlank="1" showInputMessage="1" showErrorMessage="1" sqref="D6" xr:uid="{00000000-0002-0000-0400-000000000000}">
      <formula1>0</formula1>
      <formula2>2</formula2>
    </dataValidation>
  </dataValidations>
  <printOptions horizontalCentered="1"/>
  <pageMargins left="0.31496062992125984" right="0.31496062992125984" top="0.74803149606299213" bottom="0.74803149606299213" header="0.31496062992125984" footer="0.31496062992125984"/>
  <pageSetup paperSize="9" orientation="portrait" r:id="rId1"/>
  <ignoredErrors>
    <ignoredError sqref="B9 D9"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ReadMe</vt:lpstr>
      <vt:lpstr>1405</vt:lpstr>
      <vt:lpstr>A</vt:lpstr>
      <vt:lpstr>B</vt:lpstr>
      <vt:lpstr>Tasviye</vt:lpstr>
      <vt:lpstr>Bime</vt:lpstr>
      <vt:lpstr>'1405'!Print_Area</vt:lpstr>
      <vt:lpstr>A!Print_Area</vt:lpstr>
      <vt:lpstr>B!Print_Area</vt:lpstr>
      <vt:lpstr>ReadMe!Print_Area</vt:lpstr>
      <vt:lpstr>Tasviye!Print_Area</vt:lpstr>
      <vt:lpstr>B!Print_Titles</vt:lpstr>
      <vt:lpstr>Tahol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Saeed</dc:creator>
  <cp:lastModifiedBy>S</cp:lastModifiedBy>
  <cp:lastPrinted>2021-04-16T08:08:02Z</cp:lastPrinted>
  <dcterms:created xsi:type="dcterms:W3CDTF">2017-10-29T13:28:04Z</dcterms:created>
  <dcterms:modified xsi:type="dcterms:W3CDTF">2026-04-17T07:12:25Z</dcterms:modified>
</cp:coreProperties>
</file>